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3" activeTab="9"/>
  </bookViews>
  <sheets>
    <sheet name="BP JAN " sheetId="1" r:id="rId1"/>
    <sheet name="BP FEB " sheetId="2" r:id="rId2"/>
    <sheet name="BP MAR" sheetId="3" r:id="rId3"/>
    <sheet name="BP APRIL" sheetId="4" r:id="rId4"/>
    <sheet name="BP MAY" sheetId="5" r:id="rId5"/>
    <sheet name="BP JUNE" sheetId="6" r:id="rId6"/>
    <sheet name="BP JULY" sheetId="7" r:id="rId7"/>
    <sheet name="BP AUG " sheetId="8" r:id="rId8"/>
    <sheet name="BP SEPT" sheetId="9" r:id="rId9"/>
    <sheet name="BP OCT" sheetId="10" r:id="rId10"/>
  </sheets>
  <externalReferences>
    <externalReference r:id="rId13"/>
    <externalReference r:id="rId14"/>
  </externalReferences>
  <definedNames>
    <definedName name="_xlnm.Print_Area" localSheetId="7">'BP AUG '!$A$1:$F$88</definedName>
    <definedName name="_xlnm.Print_Area" localSheetId="1">'BP FEB '!$A$1:$E$89</definedName>
    <definedName name="_xlnm.Print_Area" localSheetId="0">'BP JAN '!$A$1:$E$93</definedName>
    <definedName name="_xlnm.Print_Area" localSheetId="5">'BP JUNE'!$A$1:$E$88</definedName>
  </definedNames>
  <calcPr fullCalcOnLoad="1"/>
</workbook>
</file>

<file path=xl/sharedStrings.xml><?xml version="1.0" encoding="utf-8"?>
<sst xmlns="http://schemas.openxmlformats.org/spreadsheetml/2006/main" count="588" uniqueCount="81">
  <si>
    <t>TONS</t>
  </si>
  <si>
    <t xml:space="preserve"> </t>
  </si>
  <si>
    <t>Green / Wood</t>
  </si>
  <si>
    <t>Asphalt / Dirt / Concrete</t>
  </si>
  <si>
    <t>Cardboard</t>
  </si>
  <si>
    <t>Paper</t>
  </si>
  <si>
    <t>Plastic</t>
  </si>
  <si>
    <t>Glass</t>
  </si>
  <si>
    <t>Metals/Aluminum</t>
  </si>
  <si>
    <t>Oil</t>
  </si>
  <si>
    <t>Batteries</t>
  </si>
  <si>
    <t>CRT/TVs</t>
  </si>
  <si>
    <t>Tires</t>
  </si>
  <si>
    <t>Other</t>
  </si>
  <si>
    <t xml:space="preserve">Green / Wood </t>
  </si>
  <si>
    <t>Metals</t>
  </si>
  <si>
    <t>TONS USED FOR ADC (GROUND)</t>
  </si>
  <si>
    <t>Concrete</t>
  </si>
  <si>
    <t>TOTAL INCOMING TONS/VEHS PER DAY</t>
  </si>
  <si>
    <t># VEHS PUBLIC</t>
  </si>
  <si>
    <t>#VEHS UVDS</t>
  </si>
  <si>
    <t># VEHS UVR</t>
  </si>
  <si>
    <t>TOTAL INCOMING TONS</t>
  </si>
  <si>
    <t>PUBLIC</t>
  </si>
  <si>
    <t>UVDS</t>
  </si>
  <si>
    <t>The following material on site based on visual survey are in cubic yards</t>
  </si>
  <si>
    <t>Week Ending</t>
  </si>
  <si>
    <t>Chip &amp; Grind</t>
  </si>
  <si>
    <t xml:space="preserve">TOTAL TONS RECEIVED BY CFL </t>
  </si>
  <si>
    <t xml:space="preserve">CU YD of Clean Green Shipped to UVR  </t>
  </si>
  <si>
    <t xml:space="preserve">CU YD of Clean Green Shipped to Biomas  </t>
  </si>
  <si>
    <t xml:space="preserve">TONS OF INCOMING SOLID WASTE FOR DISPOSAL </t>
  </si>
  <si>
    <t>CLOVER FLAT LANDFILL DISPOSAL AND RECYCLING REPORT</t>
  </si>
  <si>
    <t>UVR RECYCLED</t>
  </si>
  <si>
    <t>UVDS-Green / Wood residential and commercial curbside carts</t>
  </si>
  <si>
    <t>UVR-Green / Wood residential and commercial drop boxes</t>
  </si>
  <si>
    <t>UVR Asphalt / Dirt / Concrete residential and commercial drop boxes</t>
  </si>
  <si>
    <r>
      <t>UVR DROP OFF/BUYBACK  RECYCLABLES BREAKDOWN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(BASED ON WEIGHTS SHIPPED)</t>
    </r>
  </si>
  <si>
    <t xml:space="preserve">CFL PUBLIC RECYCLED  </t>
  </si>
  <si>
    <t>TOTAL RECYCLED TONS</t>
  </si>
  <si>
    <t xml:space="preserve">TOTAL TONS RECYCLED  </t>
  </si>
  <si>
    <t xml:space="preserve">TOTAL TONS &amp; % SOLID WASTE DISPOSED </t>
  </si>
  <si>
    <t>Paint</t>
  </si>
  <si>
    <t>Freon</t>
  </si>
  <si>
    <t>CLOVER FLAT LANDFILL TONNAGE &amp; VOLUME REPORT</t>
  </si>
  <si>
    <t>UVDS-Green / Wood Curbside</t>
  </si>
  <si>
    <t>UVR-Green / Wood</t>
  </si>
  <si>
    <t>UVR Asphalt / Dirt / Concrete</t>
  </si>
  <si>
    <t>MONTH OF JANUARY 2007</t>
  </si>
  <si>
    <t>MONTH OF FEBRUARY 2007</t>
  </si>
  <si>
    <t>MONTH OF MARCH 2007</t>
  </si>
  <si>
    <t>updated 4/13/07 zn</t>
  </si>
  <si>
    <t>MONTH OF APRIL 2007</t>
  </si>
  <si>
    <t>MONTH OF MAY 2007</t>
  </si>
  <si>
    <t xml:space="preserve"> -   </t>
  </si>
  <si>
    <t xml:space="preserve"> - </t>
  </si>
  <si>
    <t>MONTH OF JUNE 2007</t>
  </si>
  <si>
    <t>MONTH OF JULY 2007</t>
  </si>
  <si>
    <t>-</t>
  </si>
  <si>
    <t>MONTH OF AUGUST 2007</t>
  </si>
  <si>
    <t xml:space="preserve">    Cardboard</t>
  </si>
  <si>
    <t xml:space="preserve">    Freon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</si>
  <si>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</si>
  <si>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</si>
  <si>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</si>
  <si>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</si>
  <si>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</si>
  <si>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</si>
  <si>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Tires</t>
  </si>
  <si>
    <t xml:space="preserve">    Paint</t>
  </si>
  <si>
    <t xml:space="preserve">    Switches</t>
  </si>
  <si>
    <t>MONTH OF SEPTEMBER 2007</t>
  </si>
  <si>
    <t>MONTH OF OCTOBER 2007</t>
  </si>
  <si>
    <t>UVR-Green / Wood / Straw residential and commercial drop boxes</t>
  </si>
  <si>
    <t>UVR Asphalt / residential and commercial drop boxes</t>
  </si>
  <si>
    <t>UVR Dirt / residential and commercial drop boxes</t>
  </si>
  <si>
    <t>UVR Concrete / residential and commercial drop boxes</t>
  </si>
  <si>
    <t xml:space="preserve">  </t>
  </si>
  <si>
    <t xml:space="preserve">    Paper</t>
  </si>
  <si>
    <t>Asphalt</t>
  </si>
  <si>
    <t xml:space="preserve">Dirt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</si>
</sst>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</numFmts>
  <fonts count="22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u val="singleAccounting"/>
      <sz val="14"/>
      <name val="Arial"/>
      <family val="2"/>
    </font>
    <font>
      <b/>
      <u val="single"/>
      <sz val="14"/>
      <name val="Arial"/>
      <family val="2"/>
    </font>
    <font>
      <b/>
      <u val="singleAccounting"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name val="Arial"/>
      <family val="2"/>
    </font>
    <font>
      <sz val="14"/>
      <color indexed="10"/>
      <name val="Arial"/>
      <family val="2"/>
    </font>
    <font>
      <b/>
      <sz val="22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164" fontId="7" fillId="0" borderId="0" xfId="15" applyNumberFormat="1" applyFont="1" applyFill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 horizontal="right"/>
    </xf>
    <xf numFmtId="164" fontId="5" fillId="0" borderId="0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4" fontId="5" fillId="0" borderId="0" xfId="15" applyNumberFormat="1" applyFont="1" applyFill="1" applyAlignment="1">
      <alignment/>
    </xf>
    <xf numFmtId="164" fontId="5" fillId="0" borderId="0" xfId="15" applyNumberFormat="1" applyFont="1" applyFill="1" applyAlignment="1">
      <alignment horizontal="left" vertical="justify"/>
    </xf>
    <xf numFmtId="0" fontId="8" fillId="0" borderId="0" xfId="0" applyFont="1" applyFill="1" applyBorder="1" applyAlignment="1">
      <alignment horizontal="right" vertical="justify"/>
    </xf>
    <xf numFmtId="2" fontId="5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0" fontId="9" fillId="0" borderId="0" xfId="0" applyFont="1" applyFill="1" applyAlignment="1">
      <alignment horizontal="left" vertical="justify"/>
    </xf>
    <xf numFmtId="10" fontId="5" fillId="0" borderId="7" xfId="15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justify"/>
    </xf>
    <xf numFmtId="2" fontId="10" fillId="0" borderId="0" xfId="15" applyNumberFormat="1" applyFont="1" applyFill="1" applyBorder="1" applyAlignment="1">
      <alignment horizontal="right" vertical="justify"/>
    </xf>
    <xf numFmtId="2" fontId="11" fillId="0" borderId="0" xfId="15" applyNumberFormat="1" applyFont="1" applyFill="1" applyBorder="1" applyAlignment="1">
      <alignment horizontal="right" vertical="justify"/>
    </xf>
    <xf numFmtId="0" fontId="7" fillId="0" borderId="0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2" fillId="0" borderId="0" xfId="15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64" fontId="12" fillId="0" borderId="0" xfId="15" applyNumberFormat="1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7" fillId="0" borderId="0" xfId="15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4" fontId="12" fillId="0" borderId="0" xfId="15" applyNumberFormat="1" applyFont="1" applyFill="1" applyAlignment="1">
      <alignment/>
    </xf>
    <xf numFmtId="0" fontId="14" fillId="0" borderId="0" xfId="0" applyFont="1" applyAlignment="1">
      <alignment horizontal="right"/>
    </xf>
    <xf numFmtId="164" fontId="12" fillId="0" borderId="0" xfId="15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64" fontId="12" fillId="0" borderId="0" xfId="15" applyNumberFormat="1" applyFont="1" applyFill="1" applyAlignment="1">
      <alignment horizontal="left"/>
    </xf>
    <xf numFmtId="164" fontId="12" fillId="0" borderId="0" xfId="15" applyNumberFormat="1" applyFont="1" applyFill="1" applyAlignment="1">
      <alignment horizontal="right"/>
    </xf>
    <xf numFmtId="0" fontId="12" fillId="0" borderId="0" xfId="0" applyFont="1" applyFill="1" applyAlignment="1">
      <alignment horizontal="left" vertical="justify"/>
    </xf>
    <xf numFmtId="0" fontId="12" fillId="0" borderId="0" xfId="0" applyFont="1" applyFill="1" applyBorder="1" applyAlignment="1">
      <alignment horizontal="left" vertical="justify"/>
    </xf>
    <xf numFmtId="2" fontId="12" fillId="0" borderId="0" xfId="15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justify"/>
    </xf>
    <xf numFmtId="2" fontId="12" fillId="0" borderId="7" xfId="15" applyNumberFormat="1" applyFont="1" applyFill="1" applyBorder="1" applyAlignment="1">
      <alignment/>
    </xf>
    <xf numFmtId="2" fontId="12" fillId="0" borderId="8" xfId="0" applyNumberFormat="1" applyFont="1" applyFill="1" applyBorder="1" applyAlignment="1">
      <alignment horizontal="right"/>
    </xf>
    <xf numFmtId="2" fontId="12" fillId="0" borderId="8" xfId="15" applyNumberFormat="1" applyFont="1" applyFill="1" applyBorder="1" applyAlignment="1">
      <alignment/>
    </xf>
    <xf numFmtId="2" fontId="9" fillId="0" borderId="0" xfId="15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 vertical="justify"/>
    </xf>
    <xf numFmtId="0" fontId="14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 horizontal="left"/>
    </xf>
    <xf numFmtId="165" fontId="12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9" fillId="0" borderId="0" xfId="15" applyNumberFormat="1" applyFont="1" applyFill="1" applyAlignment="1">
      <alignment/>
    </xf>
    <xf numFmtId="14" fontId="7" fillId="0" borderId="0" xfId="0" applyNumberFormat="1" applyFont="1" applyFill="1" applyBorder="1" applyAlignment="1">
      <alignment horizontal="left"/>
    </xf>
    <xf numFmtId="165" fontId="7" fillId="0" borderId="0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4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12" fillId="0" borderId="0" xfId="15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justify"/>
    </xf>
    <xf numFmtId="0" fontId="12" fillId="0" borderId="0" xfId="15" applyNumberFormat="1" applyFont="1" applyFill="1" applyBorder="1" applyAlignment="1">
      <alignment horizontal="center"/>
    </xf>
    <xf numFmtId="2" fontId="5" fillId="0" borderId="7" xfId="15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left" vertical="justify"/>
    </xf>
    <xf numFmtId="0" fontId="5" fillId="0" borderId="9" xfId="0" applyFont="1" applyFill="1" applyBorder="1" applyAlignment="1">
      <alignment/>
    </xf>
    <xf numFmtId="2" fontId="12" fillId="0" borderId="7" xfId="15" applyNumberFormat="1" applyFont="1" applyFill="1" applyBorder="1" applyAlignment="1">
      <alignment horizontal="right"/>
    </xf>
    <xf numFmtId="2" fontId="12" fillId="0" borderId="8" xfId="15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4" fontId="12" fillId="0" borderId="11" xfId="15" applyNumberFormat="1" applyFont="1" applyFill="1" applyBorder="1" applyAlignment="1">
      <alignment/>
    </xf>
    <xf numFmtId="2" fontId="6" fillId="0" borderId="0" xfId="15" applyNumberFormat="1" applyFont="1" applyFill="1" applyBorder="1" applyAlignment="1">
      <alignment/>
    </xf>
    <xf numFmtId="2" fontId="5" fillId="0" borderId="7" xfId="15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2" fontId="7" fillId="0" borderId="0" xfId="15" applyNumberFormat="1" applyFont="1" applyFill="1" applyAlignment="1">
      <alignment/>
    </xf>
    <xf numFmtId="2" fontId="8" fillId="0" borderId="0" xfId="0" applyNumberFormat="1" applyFont="1" applyAlignment="1">
      <alignment/>
    </xf>
    <xf numFmtId="164" fontId="12" fillId="0" borderId="11" xfId="15" applyNumberFormat="1" applyFont="1" applyFill="1" applyBorder="1" applyAlignment="1">
      <alignment horizontal="right"/>
    </xf>
    <xf numFmtId="2" fontId="12" fillId="0" borderId="12" xfId="15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10" fontId="5" fillId="0" borderId="0" xfId="15" applyNumberFormat="1" applyFont="1" applyFill="1" applyAlignment="1">
      <alignment horizontal="right" vertical="justify"/>
    </xf>
    <xf numFmtId="0" fontId="4" fillId="0" borderId="0" xfId="0" applyFont="1" applyBorder="1" applyAlignment="1">
      <alignment/>
    </xf>
    <xf numFmtId="2" fontId="12" fillId="0" borderId="13" xfId="15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 vertical="justify" readingOrder="1"/>
    </xf>
    <xf numFmtId="164" fontId="9" fillId="0" borderId="0" xfId="0" applyNumberFormat="1" applyFont="1" applyFill="1" applyBorder="1" applyAlignment="1">
      <alignment horizontal="left"/>
    </xf>
    <xf numFmtId="164" fontId="12" fillId="0" borderId="7" xfId="15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164" fontId="12" fillId="0" borderId="7" xfId="15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2" fontId="5" fillId="0" borderId="9" xfId="15" applyNumberFormat="1" applyFont="1" applyFill="1" applyBorder="1" applyAlignment="1">
      <alignment/>
    </xf>
    <xf numFmtId="2" fontId="5" fillId="0" borderId="0" xfId="15" applyNumberFormat="1" applyFont="1" applyFill="1" applyBorder="1" applyAlignment="1">
      <alignment horizontal="right"/>
    </xf>
    <xf numFmtId="2" fontId="5" fillId="0" borderId="9" xfId="0" applyNumberFormat="1" applyFont="1" applyFill="1" applyBorder="1" applyAlignment="1">
      <alignment horizontal="right" vertical="justify"/>
    </xf>
    <xf numFmtId="2" fontId="5" fillId="0" borderId="8" xfId="15" applyNumberFormat="1" applyFont="1" applyFill="1" applyBorder="1" applyAlignment="1">
      <alignment horizontal="right" vertical="justify"/>
    </xf>
    <xf numFmtId="2" fontId="5" fillId="0" borderId="7" xfId="15" applyNumberFormat="1" applyFont="1" applyFill="1" applyBorder="1" applyAlignment="1">
      <alignment horizontal="right" vertical="justify"/>
    </xf>
    <xf numFmtId="0" fontId="12" fillId="0" borderId="7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12" fillId="0" borderId="7" xfId="15" applyNumberFormat="1" applyFont="1" applyFill="1" applyBorder="1" applyAlignment="1">
      <alignment horizontal="center"/>
    </xf>
    <xf numFmtId="2" fontId="12" fillId="0" borderId="0" xfId="15" applyNumberFormat="1" applyFont="1" applyFill="1" applyBorder="1" applyAlignment="1">
      <alignment/>
    </xf>
    <xf numFmtId="164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43" fontId="12" fillId="0" borderId="0" xfId="15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right"/>
    </xf>
    <xf numFmtId="164" fontId="12" fillId="0" borderId="0" xfId="15" applyNumberFormat="1" applyFont="1" applyFill="1" applyBorder="1" applyAlignment="1">
      <alignment/>
    </xf>
    <xf numFmtId="2" fontId="12" fillId="0" borderId="0" xfId="15" applyNumberFormat="1" applyFont="1" applyFill="1" applyAlignment="1">
      <alignment/>
    </xf>
    <xf numFmtId="43" fontId="12" fillId="0" borderId="0" xfId="0" applyNumberFormat="1" applyFont="1" applyAlignment="1">
      <alignment/>
    </xf>
    <xf numFmtId="0" fontId="12" fillId="0" borderId="0" xfId="0" applyFont="1" applyFill="1" applyAlignment="1">
      <alignment horizontal="center"/>
    </xf>
    <xf numFmtId="164" fontId="19" fillId="0" borderId="0" xfId="15" applyNumberFormat="1" applyFont="1" applyFill="1" applyAlignment="1">
      <alignment/>
    </xf>
    <xf numFmtId="164" fontId="20" fillId="0" borderId="0" xfId="15" applyNumberFormat="1" applyFont="1" applyFill="1" applyAlignment="1">
      <alignment horizontal="center"/>
    </xf>
    <xf numFmtId="164" fontId="20" fillId="0" borderId="7" xfId="15" applyNumberFormat="1" applyFont="1" applyFill="1" applyBorder="1" applyAlignment="1">
      <alignment horizontal="center"/>
    </xf>
    <xf numFmtId="1" fontId="20" fillId="0" borderId="7" xfId="0" applyNumberFormat="1" applyFont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2" fillId="0" borderId="7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65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 vertical="center"/>
    </xf>
    <xf numFmtId="1" fontId="12" fillId="0" borderId="0" xfId="15" applyNumberFormat="1" applyFont="1" applyFill="1" applyAlignment="1">
      <alignment horizontal="center"/>
    </xf>
    <xf numFmtId="0" fontId="20" fillId="0" borderId="7" xfId="0" applyNumberFormat="1" applyFont="1" applyBorder="1" applyAlignment="1">
      <alignment horizontal="center"/>
    </xf>
    <xf numFmtId="2" fontId="12" fillId="0" borderId="0" xfId="0" applyNumberFormat="1" applyFont="1" applyAlignment="1">
      <alignment/>
    </xf>
    <xf numFmtId="2" fontId="12" fillId="0" borderId="14" xfId="15" applyNumberFormat="1" applyFont="1" applyFill="1" applyBorder="1" applyAlignment="1">
      <alignment/>
    </xf>
    <xf numFmtId="2" fontId="12" fillId="0" borderId="0" xfId="15" applyNumberFormat="1" applyFont="1" applyFill="1" applyAlignment="1">
      <alignment horizontal="right"/>
    </xf>
    <xf numFmtId="0" fontId="12" fillId="0" borderId="0" xfId="0" applyNumberFormat="1" applyFont="1" applyAlignment="1">
      <alignment/>
    </xf>
    <xf numFmtId="2" fontId="12" fillId="0" borderId="7" xfId="15" applyNumberFormat="1" applyFont="1" applyFill="1" applyBorder="1" applyAlignment="1">
      <alignment horizontal="center"/>
    </xf>
    <xf numFmtId="164" fontId="7" fillId="0" borderId="0" xfId="15" applyNumberFormat="1" applyFont="1" applyFill="1" applyAlignment="1">
      <alignment horizontal="left"/>
    </xf>
    <xf numFmtId="0" fontId="6" fillId="0" borderId="0" xfId="0" applyFont="1" applyAlignment="1">
      <alignment horizontal="right"/>
    </xf>
    <xf numFmtId="164" fontId="12" fillId="0" borderId="14" xfId="15" applyNumberFormat="1" applyFont="1" applyFill="1" applyBorder="1" applyAlignment="1">
      <alignment horizontal="center"/>
    </xf>
    <xf numFmtId="164" fontId="12" fillId="0" borderId="0" xfId="15" applyNumberFormat="1" applyFont="1" applyFill="1" applyAlignment="1">
      <alignment/>
    </xf>
    <xf numFmtId="164" fontId="12" fillId="0" borderId="14" xfId="15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2" fontId="12" fillId="0" borderId="0" xfId="15" applyNumberFormat="1" applyFont="1" applyFill="1" applyBorder="1" applyAlignment="1">
      <alignment horizontal="center"/>
    </xf>
    <xf numFmtId="2" fontId="12" fillId="0" borderId="0" xfId="15" applyNumberFormat="1" applyFont="1" applyFill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15" applyNumberFormat="1" applyFont="1" applyFill="1" applyAlignment="1">
      <alignment/>
    </xf>
    <xf numFmtId="165" fontId="12" fillId="0" borderId="0" xfId="0" applyNumberFormat="1" applyFont="1" applyFill="1" applyBorder="1" applyAlignment="1">
      <alignment/>
    </xf>
    <xf numFmtId="0" fontId="12" fillId="0" borderId="14" xfId="15" applyNumberFormat="1" applyFont="1" applyFill="1" applyBorder="1" applyAlignment="1">
      <alignment/>
    </xf>
    <xf numFmtId="168" fontId="12" fillId="0" borderId="13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ycle\redirect$\Documents%20and%20Settings\zneuman\Desktop\BP%20CFL\2007%20CFL%20%20monthly%20reports%20%20%20Z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BP%20CFL\2007%20CFL%20%20monthly%20reports%20%20%20Z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6">
          <cell r="B6">
            <v>906.83</v>
          </cell>
          <cell r="C6">
            <v>2409.11</v>
          </cell>
        </row>
        <row r="7">
          <cell r="B7">
            <v>56.5</v>
          </cell>
          <cell r="C7">
            <v>188.46</v>
          </cell>
          <cell r="D7">
            <v>79.8</v>
          </cell>
        </row>
        <row r="8">
          <cell r="B8">
            <v>16.88</v>
          </cell>
        </row>
        <row r="9">
          <cell r="B9">
            <v>438.56</v>
          </cell>
          <cell r="D9">
            <v>100.74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1">
        <row r="6">
          <cell r="B6">
            <v>678.67</v>
          </cell>
          <cell r="C6">
            <v>1976.97</v>
          </cell>
        </row>
        <row r="7">
          <cell r="B7">
            <v>44.98</v>
          </cell>
          <cell r="C7">
            <v>110.28</v>
          </cell>
          <cell r="D7">
            <v>81.21</v>
          </cell>
        </row>
        <row r="8">
          <cell r="B8">
            <v>19.88</v>
          </cell>
        </row>
        <row r="9">
          <cell r="B9">
            <v>96.15</v>
          </cell>
          <cell r="D9">
            <v>104.45</v>
          </cell>
        </row>
      </sheetData>
      <sheetData sheetId="2">
        <row r="6">
          <cell r="B6">
            <v>1323.85</v>
          </cell>
          <cell r="C6">
            <v>2187.89</v>
          </cell>
        </row>
        <row r="7">
          <cell r="B7">
            <v>93.25</v>
          </cell>
          <cell r="C7">
            <v>182.9</v>
          </cell>
          <cell r="D7">
            <v>92.89</v>
          </cell>
        </row>
        <row r="8">
          <cell r="B8">
            <v>26.43</v>
          </cell>
        </row>
        <row r="9">
          <cell r="B9">
            <v>405.71</v>
          </cell>
          <cell r="D9">
            <v>94.25</v>
          </cell>
        </row>
      </sheetData>
      <sheetData sheetId="4">
        <row r="6">
          <cell r="B6">
            <v>780.9</v>
          </cell>
          <cell r="C6">
            <v>2064.64</v>
          </cell>
        </row>
        <row r="7">
          <cell r="B7">
            <v>81.33</v>
          </cell>
          <cell r="C7">
            <v>236.86</v>
          </cell>
          <cell r="D7">
            <v>96.83</v>
          </cell>
        </row>
        <row r="8">
          <cell r="B8">
            <v>14.11</v>
          </cell>
        </row>
        <row r="9">
          <cell r="B9">
            <v>53.34</v>
          </cell>
          <cell r="D9">
            <v>136.14</v>
          </cell>
        </row>
      </sheetData>
      <sheetData sheetId="5">
        <row r="6">
          <cell r="B6">
            <v>946.62</v>
          </cell>
          <cell r="C6">
            <v>2352.24</v>
          </cell>
        </row>
        <row r="7">
          <cell r="B7">
            <v>128.27</v>
          </cell>
          <cell r="C7">
            <v>276.45000000000005</v>
          </cell>
          <cell r="D7">
            <v>119.50999999999999</v>
          </cell>
        </row>
        <row r="8">
          <cell r="B8">
            <v>18.91</v>
          </cell>
        </row>
        <row r="9">
          <cell r="B9">
            <v>248.33</v>
          </cell>
          <cell r="D9">
            <v>86.87</v>
          </cell>
        </row>
        <row r="13">
          <cell r="E13">
            <v>22.57</v>
          </cell>
        </row>
        <row r="14">
          <cell r="E14">
            <v>0.44</v>
          </cell>
        </row>
        <row r="16">
          <cell r="E16">
            <v>1.77</v>
          </cell>
        </row>
        <row r="17">
          <cell r="E17">
            <v>27.88</v>
          </cell>
        </row>
        <row r="18">
          <cell r="E18">
            <v>24.18</v>
          </cell>
        </row>
        <row r="19">
          <cell r="E19">
            <v>0</v>
          </cell>
        </row>
        <row r="20">
          <cell r="E20">
            <v>0.75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1.26</v>
          </cell>
        </row>
      </sheetData>
      <sheetData sheetId="6">
        <row r="6">
          <cell r="B6">
            <v>1136.63</v>
          </cell>
        </row>
        <row r="7">
          <cell r="B7">
            <v>88.55</v>
          </cell>
          <cell r="C7">
            <v>231.14999999999998</v>
          </cell>
          <cell r="D7">
            <v>263.55</v>
          </cell>
        </row>
        <row r="8">
          <cell r="B8">
            <v>21.14</v>
          </cell>
        </row>
        <row r="9">
          <cell r="B9">
            <v>608.71</v>
          </cell>
          <cell r="D9">
            <v>142.6</v>
          </cell>
        </row>
      </sheetData>
      <sheetData sheetId="8">
        <row r="6">
          <cell r="B6">
            <v>1003.7</v>
          </cell>
          <cell r="C6">
            <v>2596.8</v>
          </cell>
        </row>
        <row r="7">
          <cell r="B7">
            <v>166.46</v>
          </cell>
          <cell r="C7">
            <v>195.84</v>
          </cell>
          <cell r="D7">
            <v>108.97000000000001</v>
          </cell>
        </row>
        <row r="8">
          <cell r="B8">
            <v>24.29</v>
          </cell>
        </row>
        <row r="9">
          <cell r="B9">
            <v>360.06</v>
          </cell>
          <cell r="D9">
            <v>157.22</v>
          </cell>
        </row>
      </sheetData>
      <sheetData sheetId="9">
        <row r="6">
          <cell r="C6">
            <v>2499.95</v>
          </cell>
        </row>
        <row r="7">
          <cell r="B7">
            <v>143.78</v>
          </cell>
          <cell r="C7">
            <v>174</v>
          </cell>
          <cell r="D7">
            <v>139.67</v>
          </cell>
        </row>
        <row r="8">
          <cell r="B8">
            <v>21.73</v>
          </cell>
        </row>
        <row r="9">
          <cell r="B9">
            <v>233.81</v>
          </cell>
          <cell r="D9">
            <v>87.08</v>
          </cell>
        </row>
      </sheetData>
      <sheetData sheetId="10">
        <row r="6">
          <cell r="C6">
            <v>2394.2</v>
          </cell>
        </row>
        <row r="7">
          <cell r="B7">
            <v>162.21</v>
          </cell>
          <cell r="C7">
            <v>81.98</v>
          </cell>
          <cell r="D7">
            <v>77.97</v>
          </cell>
        </row>
        <row r="8">
          <cell r="B8">
            <v>22.65</v>
          </cell>
        </row>
        <row r="9">
          <cell r="B9">
            <v>125.81</v>
          </cell>
          <cell r="D9">
            <v>110.06</v>
          </cell>
        </row>
      </sheetData>
      <sheetData sheetId="12">
        <row r="6">
          <cell r="B6">
            <v>811.21</v>
          </cell>
          <cell r="C6">
            <v>2501.62</v>
          </cell>
        </row>
        <row r="8">
          <cell r="B8">
            <v>19.39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5" zoomScaleNormal="75" zoomScaleSheetLayoutView="75" workbookViewId="0" topLeftCell="A10">
      <selection activeCell="D26" sqref="D26"/>
    </sheetView>
  </sheetViews>
  <sheetFormatPr defaultColWidth="9.140625" defaultRowHeight="12.75"/>
  <cols>
    <col min="1" max="1" width="76.8515625" style="34" customWidth="1"/>
    <col min="2" max="2" width="20.28125" style="140" customWidth="1"/>
    <col min="3" max="3" width="17.140625" style="141" customWidth="1"/>
    <col min="4" max="4" width="17.574218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44</v>
      </c>
      <c r="B1" s="2"/>
      <c r="C1" s="2"/>
      <c r="D1" s="98"/>
      <c r="E1" s="3"/>
      <c r="F1" s="4"/>
    </row>
    <row r="2" spans="1:6" s="5" customFormat="1" ht="28.5" thickBot="1">
      <c r="A2" s="6" t="s">
        <v>48</v>
      </c>
      <c r="B2" s="7"/>
      <c r="C2" s="7"/>
      <c r="D2" s="99"/>
      <c r="E2" s="8"/>
      <c r="F2" s="4"/>
    </row>
    <row r="3" spans="1:6" s="123" customFormat="1" ht="28.5" thickBot="1">
      <c r="A3" s="121"/>
      <c r="B3" s="100"/>
      <c r="C3" s="100"/>
      <c r="D3" s="101"/>
      <c r="E3" s="4"/>
      <c r="F3" s="4"/>
    </row>
    <row r="4" spans="1:7" s="15" customFormat="1" ht="25.5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67">
        <f>'[1]Jan'!$B$6</f>
        <v>906.83</v>
      </c>
      <c r="E5" s="122">
        <f>D5/D7</f>
        <v>0.27347599775629233</v>
      </c>
      <c r="G5" s="16"/>
    </row>
    <row r="6" spans="1:7" s="15" customFormat="1" ht="21" thickBot="1">
      <c r="A6" s="61" t="s">
        <v>24</v>
      </c>
      <c r="B6" s="19"/>
      <c r="C6" s="19"/>
      <c r="D6" s="67">
        <f>'[1]Jan'!$C$6</f>
        <v>2409.11</v>
      </c>
      <c r="E6" s="122">
        <f>D6/D7</f>
        <v>0.7265240022437077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3315.94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45</v>
      </c>
      <c r="B10" s="55"/>
      <c r="C10" s="56"/>
      <c r="D10" s="104">
        <f>'[1]Jan'!$C$7</f>
        <v>188.46</v>
      </c>
      <c r="E10" s="13"/>
      <c r="F10" s="15" t="s">
        <v>1</v>
      </c>
      <c r="G10" s="16"/>
    </row>
    <row r="11" spans="1:7" s="15" customFormat="1" ht="20.25">
      <c r="A11" s="35" t="s">
        <v>46</v>
      </c>
      <c r="B11" s="55"/>
      <c r="C11" s="56"/>
      <c r="D11" s="104">
        <f>'[1]Jan'!$D$7</f>
        <v>79.8</v>
      </c>
      <c r="E11" s="13"/>
      <c r="G11" s="16"/>
    </row>
    <row r="12" spans="1:7" s="15" customFormat="1" ht="20.25">
      <c r="A12" s="35" t="s">
        <v>47</v>
      </c>
      <c r="B12" s="55"/>
      <c r="C12" s="56"/>
      <c r="D12" s="105">
        <f>'[1]Jan'!$D$9</f>
        <v>100.74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369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153">
        <v>16.37</v>
      </c>
      <c r="E15" s="17"/>
      <c r="G15" s="16"/>
    </row>
    <row r="16" spans="1:7" s="15" customFormat="1" ht="20.25">
      <c r="A16" s="57" t="s">
        <v>5</v>
      </c>
      <c r="B16" s="53"/>
      <c r="C16" s="44"/>
      <c r="D16" s="41">
        <v>0</v>
      </c>
      <c r="E16" s="17"/>
      <c r="G16" s="16"/>
    </row>
    <row r="17" spans="1:7" s="15" customFormat="1" ht="20.25">
      <c r="A17" s="57" t="s">
        <v>6</v>
      </c>
      <c r="B17" s="53"/>
      <c r="C17" s="44"/>
      <c r="D17" s="153">
        <v>1.85</v>
      </c>
      <c r="E17" s="17"/>
      <c r="G17" s="16"/>
    </row>
    <row r="18" spans="1:7" s="15" customFormat="1" ht="20.25">
      <c r="A18" s="57" t="s">
        <v>7</v>
      </c>
      <c r="B18" s="53"/>
      <c r="C18" s="44"/>
      <c r="D18" s="153">
        <v>21.06</v>
      </c>
      <c r="E18" s="17" t="s">
        <v>1</v>
      </c>
      <c r="G18" s="16"/>
    </row>
    <row r="19" spans="1:7" s="15" customFormat="1" ht="20.25">
      <c r="A19" s="57" t="s">
        <v>8</v>
      </c>
      <c r="B19" s="53"/>
      <c r="C19" s="44"/>
      <c r="D19" s="153">
        <f>3.21+2.47</f>
        <v>5.68</v>
      </c>
      <c r="E19" s="17"/>
      <c r="G19" s="16"/>
    </row>
    <row r="20" spans="1:7" s="15" customFormat="1" ht="20.25">
      <c r="A20" s="57" t="s">
        <v>9</v>
      </c>
      <c r="B20" s="53"/>
      <c r="C20" s="44"/>
      <c r="D20" s="153">
        <f>800*0.004</f>
        <v>3.2</v>
      </c>
      <c r="E20" s="17"/>
      <c r="G20" s="16"/>
    </row>
    <row r="21" spans="1:7" s="15" customFormat="1" ht="20.25">
      <c r="A21" s="57" t="s">
        <v>10</v>
      </c>
      <c r="B21" s="53"/>
      <c r="C21" s="44"/>
      <c r="D21" s="153">
        <f>+(22)*0.01</f>
        <v>0.22</v>
      </c>
      <c r="E21" s="17"/>
      <c r="G21" s="16"/>
    </row>
    <row r="22" spans="1:7" s="15" customFormat="1" ht="20.25">
      <c r="A22" s="57" t="s">
        <v>11</v>
      </c>
      <c r="B22" s="53"/>
      <c r="C22" s="44"/>
      <c r="D22" s="41">
        <v>0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41">
        <v>0</v>
      </c>
      <c r="E23" s="17" t="s">
        <v>1</v>
      </c>
      <c r="G23" s="16"/>
    </row>
    <row r="24" spans="1:7" s="15" customFormat="1" ht="20.25">
      <c r="A24" s="57" t="s">
        <v>42</v>
      </c>
      <c r="B24" s="53"/>
      <c r="C24" s="58"/>
      <c r="D24" s="41">
        <v>0</v>
      </c>
      <c r="E24" s="17"/>
      <c r="G24" s="16"/>
    </row>
    <row r="25" spans="1:7" s="15" customFormat="1" ht="20.25">
      <c r="A25" s="57" t="s">
        <v>13</v>
      </c>
      <c r="B25" s="53"/>
      <c r="C25" s="59"/>
      <c r="D25" s="53">
        <v>0</v>
      </c>
      <c r="E25" s="17"/>
      <c r="G25" s="16"/>
    </row>
    <row r="26" spans="1:7" s="15" customFormat="1" ht="21" thickBot="1">
      <c r="A26" s="57"/>
      <c r="B26" s="53"/>
      <c r="C26" s="59"/>
      <c r="D26" s="124">
        <f>SUM(D15:D25)</f>
        <v>48.38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'[1]Jan'!$B$7</f>
        <v>56.5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'[1]Jan'!$B$9</f>
        <v>438.56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'[1]Jan'!$B$8</f>
        <v>16.88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511.94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929.32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B89</f>
        <v>4245.26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929.32</v>
      </c>
      <c r="E37" s="23">
        <f>D37/D36</f>
        <v>0.21890767585495352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3315.94</v>
      </c>
      <c r="E38" s="23">
        <f>E36-E37</f>
        <v>0.7810923241450465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39113</v>
      </c>
      <c r="B43" s="77"/>
      <c r="C43" s="97">
        <v>800</v>
      </c>
      <c r="D43" s="97">
        <v>600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22.7332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44</v>
      </c>
      <c r="B51" s="2"/>
      <c r="C51" s="2"/>
      <c r="D51" s="98"/>
      <c r="E51" s="3"/>
    </row>
    <row r="52" spans="1:5" ht="28.5" thickBot="1">
      <c r="A52" s="6" t="s">
        <v>48</v>
      </c>
      <c r="B52" s="7"/>
      <c r="C52" s="7"/>
      <c r="D52" s="99"/>
      <c r="E52" s="8"/>
    </row>
    <row r="53" spans="1:5" ht="18">
      <c r="A53" s="36"/>
      <c r="B53" s="36"/>
      <c r="C53" s="36"/>
      <c r="D53" s="36"/>
      <c r="E53" s="39"/>
    </row>
    <row r="54" spans="1:5" ht="18.75" thickBot="1">
      <c r="A54" s="36"/>
      <c r="B54" s="36"/>
      <c r="C54" s="36"/>
      <c r="D54" s="36"/>
      <c r="E54" s="39"/>
    </row>
    <row r="55" spans="1:6" ht="36.75" thickBot="1">
      <c r="A55" s="146" t="s">
        <v>18</v>
      </c>
      <c r="B55" s="147" t="s">
        <v>0</v>
      </c>
      <c r="C55" s="148" t="s">
        <v>19</v>
      </c>
      <c r="D55" s="148" t="s">
        <v>20</v>
      </c>
      <c r="E55" s="149" t="s">
        <v>21</v>
      </c>
      <c r="F55" s="38"/>
    </row>
    <row r="56" spans="1:5" ht="18">
      <c r="A56" s="37">
        <v>39083</v>
      </c>
      <c r="B56" s="41">
        <v>24.47</v>
      </c>
      <c r="C56" s="152">
        <v>0</v>
      </c>
      <c r="D56" s="95">
        <v>3</v>
      </c>
      <c r="E56" s="41">
        <v>0</v>
      </c>
    </row>
    <row r="57" spans="1:5" ht="18">
      <c r="A57" s="37">
        <v>39084</v>
      </c>
      <c r="B57" s="41">
        <v>135.08</v>
      </c>
      <c r="C57" s="95">
        <v>159</v>
      </c>
      <c r="D57" s="95">
        <v>17</v>
      </c>
      <c r="E57" s="95">
        <v>1</v>
      </c>
    </row>
    <row r="58" spans="1:5" ht="18">
      <c r="A58" s="37">
        <v>39085</v>
      </c>
      <c r="B58" s="41">
        <v>161.04</v>
      </c>
      <c r="C58" s="95">
        <v>130</v>
      </c>
      <c r="D58" s="95">
        <v>21</v>
      </c>
      <c r="E58" s="41">
        <v>0</v>
      </c>
    </row>
    <row r="59" spans="1:5" ht="18">
      <c r="A59" s="37">
        <v>39086</v>
      </c>
      <c r="B59" s="41">
        <v>111.84</v>
      </c>
      <c r="C59" s="95">
        <v>68</v>
      </c>
      <c r="D59" s="95">
        <v>15</v>
      </c>
      <c r="E59" s="41">
        <v>0</v>
      </c>
    </row>
    <row r="60" spans="1:5" ht="18">
      <c r="A60" s="37">
        <v>39087</v>
      </c>
      <c r="B60" s="41">
        <v>150.05</v>
      </c>
      <c r="C60" s="95">
        <v>103</v>
      </c>
      <c r="D60" s="95">
        <v>17</v>
      </c>
      <c r="E60" s="41">
        <v>0</v>
      </c>
    </row>
    <row r="61" spans="1:5" ht="18">
      <c r="A61" s="37">
        <v>39088</v>
      </c>
      <c r="B61" s="41">
        <v>32.65</v>
      </c>
      <c r="C61" s="95">
        <v>133</v>
      </c>
      <c r="D61" s="95">
        <v>1</v>
      </c>
      <c r="E61" s="41">
        <v>0</v>
      </c>
    </row>
    <row r="62" spans="1:5" ht="18">
      <c r="A62" s="37">
        <v>39089</v>
      </c>
      <c r="B62" s="41">
        <v>16.38</v>
      </c>
      <c r="C62" s="95">
        <v>121</v>
      </c>
      <c r="D62" s="41">
        <v>0</v>
      </c>
      <c r="E62" s="41">
        <v>0</v>
      </c>
    </row>
    <row r="63" spans="1:5" ht="18">
      <c r="A63" s="37">
        <v>39090</v>
      </c>
      <c r="B63" s="41">
        <v>140.04</v>
      </c>
      <c r="C63" s="41">
        <v>0</v>
      </c>
      <c r="D63" s="95">
        <v>18</v>
      </c>
      <c r="E63" s="95">
        <v>3</v>
      </c>
    </row>
    <row r="64" spans="1:5" ht="18">
      <c r="A64" s="37">
        <v>39091</v>
      </c>
      <c r="B64" s="41">
        <v>158.64</v>
      </c>
      <c r="C64" s="95">
        <v>132</v>
      </c>
      <c r="D64" s="95">
        <v>18</v>
      </c>
      <c r="E64" s="95">
        <v>2</v>
      </c>
    </row>
    <row r="65" spans="1:5" ht="18">
      <c r="A65" s="37">
        <v>39092</v>
      </c>
      <c r="B65" s="41">
        <v>168.4</v>
      </c>
      <c r="C65" s="95">
        <v>123</v>
      </c>
      <c r="D65" s="95">
        <v>22</v>
      </c>
      <c r="E65" s="95">
        <v>1</v>
      </c>
    </row>
    <row r="66" spans="1:5" ht="18">
      <c r="A66" s="37">
        <v>39093</v>
      </c>
      <c r="B66" s="41">
        <v>188.24</v>
      </c>
      <c r="C66" s="95">
        <v>112</v>
      </c>
      <c r="D66" s="95">
        <v>22</v>
      </c>
      <c r="E66" s="95">
        <v>3</v>
      </c>
    </row>
    <row r="67" spans="1:5" ht="18">
      <c r="A67" s="37">
        <v>39094</v>
      </c>
      <c r="B67" s="41">
        <v>139.17</v>
      </c>
      <c r="C67" s="95">
        <v>112</v>
      </c>
      <c r="D67" s="95">
        <v>24</v>
      </c>
      <c r="E67" s="95">
        <v>1</v>
      </c>
    </row>
    <row r="68" spans="1:5" ht="18">
      <c r="A68" s="37">
        <v>39095</v>
      </c>
      <c r="B68" s="41">
        <v>28.18</v>
      </c>
      <c r="C68" s="95">
        <v>119</v>
      </c>
      <c r="D68" s="95">
        <v>2</v>
      </c>
      <c r="E68" s="41">
        <v>0</v>
      </c>
    </row>
    <row r="69" spans="1:5" ht="18">
      <c r="A69" s="37">
        <v>39096</v>
      </c>
      <c r="B69" s="41">
        <v>13.96</v>
      </c>
      <c r="C69" s="95">
        <v>113</v>
      </c>
      <c r="D69" s="41">
        <v>0</v>
      </c>
      <c r="E69" s="41">
        <v>0</v>
      </c>
    </row>
    <row r="70" spans="1:5" ht="18">
      <c r="A70" s="37">
        <v>39097</v>
      </c>
      <c r="B70" s="41">
        <v>178.25</v>
      </c>
      <c r="C70" s="41">
        <v>0</v>
      </c>
      <c r="D70" s="95">
        <v>29</v>
      </c>
      <c r="E70" s="95">
        <v>4</v>
      </c>
    </row>
    <row r="71" spans="1:5" ht="18">
      <c r="A71" s="37">
        <v>39098</v>
      </c>
      <c r="B71" s="41">
        <v>265.91</v>
      </c>
      <c r="C71" s="95">
        <v>129</v>
      </c>
      <c r="D71" s="95">
        <v>20</v>
      </c>
      <c r="E71" s="95">
        <v>1</v>
      </c>
    </row>
    <row r="72" spans="1:5" ht="18">
      <c r="A72" s="37">
        <v>39099</v>
      </c>
      <c r="B72" s="41">
        <v>204.8</v>
      </c>
      <c r="C72" s="95">
        <v>107</v>
      </c>
      <c r="D72" s="95">
        <v>25</v>
      </c>
      <c r="E72" s="95">
        <v>1</v>
      </c>
    </row>
    <row r="73" spans="1:5" ht="18">
      <c r="A73" s="37">
        <v>39100</v>
      </c>
      <c r="B73" s="41">
        <v>200.56</v>
      </c>
      <c r="C73" s="95">
        <v>94</v>
      </c>
      <c r="D73" s="95">
        <v>21</v>
      </c>
      <c r="E73" s="41">
        <v>0</v>
      </c>
    </row>
    <row r="74" spans="1:5" ht="18">
      <c r="A74" s="37">
        <v>39101</v>
      </c>
      <c r="B74" s="41">
        <v>200.31</v>
      </c>
      <c r="C74" s="95">
        <v>113</v>
      </c>
      <c r="D74" s="95">
        <v>24</v>
      </c>
      <c r="E74" s="95">
        <v>2</v>
      </c>
    </row>
    <row r="75" spans="1:5" ht="18">
      <c r="A75" s="37">
        <v>39102</v>
      </c>
      <c r="B75" s="41">
        <v>50.77</v>
      </c>
      <c r="C75" s="95">
        <v>108</v>
      </c>
      <c r="D75" s="95">
        <v>3</v>
      </c>
      <c r="E75" s="41">
        <v>0</v>
      </c>
    </row>
    <row r="76" spans="1:5" ht="18">
      <c r="A76" s="37">
        <v>39103</v>
      </c>
      <c r="B76" s="41">
        <v>18.29</v>
      </c>
      <c r="C76" s="95">
        <v>130</v>
      </c>
      <c r="D76" s="41">
        <v>0</v>
      </c>
      <c r="E76" s="41">
        <v>0</v>
      </c>
    </row>
    <row r="77" spans="1:5" ht="18">
      <c r="A77" s="37">
        <v>39104</v>
      </c>
      <c r="B77" s="41">
        <v>122.27</v>
      </c>
      <c r="C77" s="41">
        <v>0</v>
      </c>
      <c r="D77" s="95">
        <v>25</v>
      </c>
      <c r="E77" s="95">
        <v>1</v>
      </c>
    </row>
    <row r="78" spans="1:5" ht="18">
      <c r="A78" s="37">
        <v>39105</v>
      </c>
      <c r="B78" s="41">
        <v>301.66</v>
      </c>
      <c r="C78" s="95">
        <v>158</v>
      </c>
      <c r="D78" s="95">
        <v>21</v>
      </c>
      <c r="E78" s="95">
        <v>6</v>
      </c>
    </row>
    <row r="79" spans="1:5" ht="18">
      <c r="A79" s="37">
        <v>39106</v>
      </c>
      <c r="B79" s="41">
        <v>154.06</v>
      </c>
      <c r="C79" s="95">
        <v>120</v>
      </c>
      <c r="D79" s="95">
        <v>24</v>
      </c>
      <c r="E79" s="95">
        <v>1</v>
      </c>
    </row>
    <row r="80" spans="1:5" ht="18">
      <c r="A80" s="37">
        <v>39107</v>
      </c>
      <c r="B80" s="41">
        <v>143.42</v>
      </c>
      <c r="C80" s="95">
        <v>115</v>
      </c>
      <c r="D80" s="95">
        <v>17</v>
      </c>
      <c r="E80" s="41">
        <v>0</v>
      </c>
    </row>
    <row r="81" spans="1:5" ht="18">
      <c r="A81" s="37">
        <v>39108</v>
      </c>
      <c r="B81" s="41">
        <v>195.38</v>
      </c>
      <c r="C81" s="95">
        <v>112</v>
      </c>
      <c r="D81" s="95">
        <v>31</v>
      </c>
      <c r="E81" s="95">
        <v>1</v>
      </c>
    </row>
    <row r="82" spans="1:5" ht="18">
      <c r="A82" s="37">
        <v>39109</v>
      </c>
      <c r="B82" s="41">
        <v>32.04</v>
      </c>
      <c r="C82" s="95">
        <v>87</v>
      </c>
      <c r="D82" s="95">
        <v>2</v>
      </c>
      <c r="E82" s="41">
        <v>0</v>
      </c>
    </row>
    <row r="83" spans="1:5" ht="18">
      <c r="A83" s="37">
        <v>39110</v>
      </c>
      <c r="B83" s="41">
        <v>12.5</v>
      </c>
      <c r="C83" s="95">
        <v>88</v>
      </c>
      <c r="D83" s="41">
        <v>0</v>
      </c>
      <c r="E83" s="41">
        <v>0</v>
      </c>
    </row>
    <row r="84" spans="1:5" ht="18">
      <c r="A84" s="37">
        <v>39111</v>
      </c>
      <c r="B84" s="41">
        <v>124.13</v>
      </c>
      <c r="C84" s="41">
        <v>0</v>
      </c>
      <c r="D84" s="95">
        <v>25</v>
      </c>
      <c r="E84" s="41">
        <v>0</v>
      </c>
    </row>
    <row r="85" spans="1:5" ht="18">
      <c r="A85" s="37">
        <v>39112</v>
      </c>
      <c r="B85" s="41">
        <v>314.09</v>
      </c>
      <c r="C85" s="95">
        <v>133</v>
      </c>
      <c r="D85" s="95">
        <v>28</v>
      </c>
      <c r="E85" s="95">
        <v>2</v>
      </c>
    </row>
    <row r="86" spans="1:5" ht="18">
      <c r="A86" s="37">
        <v>39113</v>
      </c>
      <c r="B86" s="127">
        <v>210.3</v>
      </c>
      <c r="C86" s="143">
        <v>138</v>
      </c>
      <c r="D86" s="143">
        <v>20</v>
      </c>
      <c r="E86" s="143">
        <v>1</v>
      </c>
    </row>
    <row r="87" spans="1:5" ht="18">
      <c r="A87" s="47" t="s">
        <v>22</v>
      </c>
      <c r="B87" s="150">
        <f>SUM(B56:B86)</f>
        <v>4196.88</v>
      </c>
      <c r="C87" s="95">
        <f>SUM(C56:C86)</f>
        <v>3057</v>
      </c>
      <c r="D87" s="95">
        <f>SUM(D56:D86)</f>
        <v>495</v>
      </c>
      <c r="E87" s="95">
        <f>SUM(E56:E86)</f>
        <v>31</v>
      </c>
    </row>
    <row r="88" spans="1:5" ht="18">
      <c r="A88" s="48"/>
      <c r="B88" s="104">
        <f>D26</f>
        <v>48.38</v>
      </c>
      <c r="C88" s="49"/>
      <c r="D88" s="117"/>
      <c r="E88" s="10"/>
    </row>
    <row r="89" spans="1:6" ht="16.5" customHeight="1">
      <c r="A89" s="9"/>
      <c r="B89" s="154">
        <f>SUM(B87:B88)</f>
        <v>4245.26</v>
      </c>
      <c r="C89" s="91"/>
      <c r="D89" s="116"/>
      <c r="E89" s="9"/>
      <c r="F89" s="34" t="s">
        <v>1</v>
      </c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  <row r="93" spans="1:5" ht="20.25">
      <c r="A93" s="50"/>
      <c r="B93" s="51"/>
      <c r="C93" s="52"/>
      <c r="D93" s="118"/>
      <c r="E93" s="50"/>
    </row>
  </sheetData>
  <printOptions horizontalCentered="1"/>
  <pageMargins left="0.5" right="0.5" top="1" bottom="1" header="0.5" footer="0.5"/>
  <pageSetup fitToHeight="2" horizontalDpi="600" verticalDpi="600" orientation="portrait" scale="61" r:id="rId1"/>
  <headerFooter alignWithMargins="0">
    <oddFooter>&amp;CPage &amp;P</oddFooter>
  </headerFooter>
  <rowBreaks count="1" manualBreakCount="1">
    <brk id="49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97"/>
  <sheetViews>
    <sheetView tabSelected="1" view="pageBreakPreview" zoomScale="75" zoomScaleNormal="75" zoomScaleSheetLayoutView="75" workbookViewId="0" topLeftCell="A1">
      <selection activeCell="E11" sqref="E11"/>
    </sheetView>
  </sheetViews>
  <sheetFormatPr defaultColWidth="9.140625" defaultRowHeight="12.75"/>
  <cols>
    <col min="1" max="1" width="80.0039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72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'[2]Oct'!$B$6</f>
        <v>811.21</v>
      </c>
      <c r="E5" s="122">
        <f>D5/D7</f>
        <v>0.24486919039008945</v>
      </c>
      <c r="G5" s="16"/>
    </row>
    <row r="6" spans="1:7" s="15" customFormat="1" ht="21" thickBot="1">
      <c r="A6" s="61" t="s">
        <v>24</v>
      </c>
      <c r="B6" s="19"/>
      <c r="C6" s="19"/>
      <c r="D6" s="144">
        <f>'[2]Oct'!$C$6</f>
        <v>2501.62</v>
      </c>
      <c r="E6" s="122">
        <f>D6/D7</f>
        <v>0.7551308096099105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3312.83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v>70.61</v>
      </c>
      <c r="E10" s="13"/>
      <c r="F10" s="15" t="s">
        <v>1</v>
      </c>
      <c r="G10" s="16"/>
    </row>
    <row r="11" spans="1:7" s="15" customFormat="1" ht="20.25">
      <c r="A11" s="35" t="s">
        <v>73</v>
      </c>
      <c r="B11" s="55"/>
      <c r="C11" s="56"/>
      <c r="D11" s="104">
        <f>44+28.21</f>
        <v>72.21000000000001</v>
      </c>
      <c r="E11" s="13"/>
      <c r="G11" s="16"/>
    </row>
    <row r="12" spans="1:7" s="15" customFormat="1" ht="20.25">
      <c r="A12" s="35" t="s">
        <v>74</v>
      </c>
      <c r="B12" s="55"/>
      <c r="C12" s="56"/>
      <c r="D12" s="104">
        <v>0</v>
      </c>
      <c r="E12" s="13"/>
      <c r="G12" s="16"/>
    </row>
    <row r="13" spans="1:7" s="15" customFormat="1" ht="20.25">
      <c r="A13" s="35" t="s">
        <v>75</v>
      </c>
      <c r="B13" s="55"/>
      <c r="C13" s="56"/>
      <c r="D13" s="104">
        <v>73.41</v>
      </c>
      <c r="E13" s="13"/>
      <c r="G13" s="16"/>
    </row>
    <row r="14" spans="1:7" s="15" customFormat="1" ht="20.25">
      <c r="A14" s="35" t="s">
        <v>76</v>
      </c>
      <c r="B14" s="55"/>
      <c r="C14" s="56"/>
      <c r="D14" s="105">
        <v>0</v>
      </c>
      <c r="E14" s="13"/>
      <c r="G14" s="16"/>
    </row>
    <row r="15" spans="1:7" s="15" customFormat="1" ht="21" thickBot="1">
      <c r="A15" s="35"/>
      <c r="B15" s="55"/>
      <c r="C15" s="56"/>
      <c r="D15" s="132">
        <f>SUM(D10:D14)</f>
        <v>216.23</v>
      </c>
      <c r="E15" s="13"/>
      <c r="G15" s="16"/>
    </row>
    <row r="16" spans="1:7" s="15" customFormat="1" ht="21" thickBot="1">
      <c r="A16" s="106" t="s">
        <v>37</v>
      </c>
      <c r="B16" s="107"/>
      <c r="C16" s="119"/>
      <c r="D16" s="120"/>
      <c r="E16" s="13" t="s">
        <v>77</v>
      </c>
      <c r="G16" s="16"/>
    </row>
    <row r="17" spans="1:7" s="15" customFormat="1" ht="18">
      <c r="A17" s="36" t="s">
        <v>60</v>
      </c>
      <c r="B17" s="53"/>
      <c r="C17" s="53"/>
      <c r="D17" s="182">
        <v>8.92</v>
      </c>
      <c r="E17" s="53"/>
      <c r="G17" s="16"/>
    </row>
    <row r="18" spans="1:7" s="15" customFormat="1" ht="18">
      <c r="A18" s="36" t="s">
        <v>61</v>
      </c>
      <c r="B18" s="53"/>
      <c r="C18" s="53"/>
      <c r="D18" s="183">
        <v>0</v>
      </c>
      <c r="E18" s="55"/>
      <c r="G18" s="16"/>
    </row>
    <row r="19" spans="1:7" s="15" customFormat="1" ht="18">
      <c r="A19" s="36" t="s">
        <v>78</v>
      </c>
      <c r="B19" s="53"/>
      <c r="C19" s="53"/>
      <c r="D19" s="182">
        <v>11.58</v>
      </c>
      <c r="E19" s="53"/>
      <c r="G19" s="16"/>
    </row>
    <row r="20" spans="1:7" s="15" customFormat="1" ht="18">
      <c r="A20" s="36" t="s">
        <v>62</v>
      </c>
      <c r="B20" s="53"/>
      <c r="C20" s="53"/>
      <c r="D20" s="182">
        <v>3.31</v>
      </c>
      <c r="E20" s="53"/>
      <c r="G20" s="16"/>
    </row>
    <row r="21" spans="1:7" s="15" customFormat="1" ht="18">
      <c r="A21" s="36" t="s">
        <v>63</v>
      </c>
      <c r="B21" s="53"/>
      <c r="C21" s="53"/>
      <c r="D21" s="182">
        <v>31</v>
      </c>
      <c r="E21" s="53"/>
      <c r="G21" s="16"/>
    </row>
    <row r="22" spans="1:7" s="15" customFormat="1" ht="18">
      <c r="A22" s="36" t="s">
        <v>64</v>
      </c>
      <c r="B22" s="53"/>
      <c r="C22" s="53"/>
      <c r="D22" s="182">
        <v>2.25</v>
      </c>
      <c r="E22" s="53"/>
      <c r="G22" s="16"/>
    </row>
    <row r="23" spans="1:7" s="15" customFormat="1" ht="18">
      <c r="A23" s="36" t="s">
        <v>65</v>
      </c>
      <c r="B23" s="53"/>
      <c r="C23" s="53"/>
      <c r="D23" s="182">
        <f>865*0.004</f>
        <v>3.46</v>
      </c>
      <c r="E23" s="53"/>
      <c r="G23" s="16"/>
    </row>
    <row r="24" spans="1:7" s="15" customFormat="1" ht="18">
      <c r="A24" s="36" t="s">
        <v>66</v>
      </c>
      <c r="B24" s="53"/>
      <c r="C24" s="53"/>
      <c r="D24" s="183">
        <v>0</v>
      </c>
      <c r="E24" s="53"/>
      <c r="G24" s="16"/>
    </row>
    <row r="25" spans="1:7" s="15" customFormat="1" ht="18">
      <c r="A25" s="36" t="s">
        <v>67</v>
      </c>
      <c r="B25" s="53"/>
      <c r="C25" s="53"/>
      <c r="D25" s="182">
        <v>5.43</v>
      </c>
      <c r="E25" s="53"/>
      <c r="G25" s="16"/>
    </row>
    <row r="26" spans="1:7" s="15" customFormat="1" ht="18">
      <c r="A26" s="36" t="s">
        <v>68</v>
      </c>
      <c r="B26" s="53"/>
      <c r="C26" s="53"/>
      <c r="D26" s="183">
        <v>0</v>
      </c>
      <c r="E26" s="55"/>
      <c r="G26" s="16"/>
    </row>
    <row r="27" spans="1:7" s="15" customFormat="1" ht="18">
      <c r="A27" s="36" t="s">
        <v>69</v>
      </c>
      <c r="B27" s="53"/>
      <c r="C27" s="53"/>
      <c r="D27" s="183">
        <v>0</v>
      </c>
      <c r="E27" s="55"/>
      <c r="G27" s="16"/>
    </row>
    <row r="28" spans="1:7" s="15" customFormat="1" ht="18.75" thickBot="1">
      <c r="A28" s="36" t="s">
        <v>70</v>
      </c>
      <c r="B28" s="53"/>
      <c r="C28" s="53"/>
      <c r="D28" s="184">
        <v>0.03</v>
      </c>
      <c r="E28" s="55"/>
      <c r="G28" s="16"/>
    </row>
    <row r="29" spans="1:7" s="15" customFormat="1" ht="21.75" thickBot="1" thickTop="1">
      <c r="A29" s="57"/>
      <c r="B29" s="53"/>
      <c r="C29" s="59"/>
      <c r="D29" s="185">
        <f>SUM(D17:D28)</f>
        <v>65.98</v>
      </c>
      <c r="E29" s="17"/>
      <c r="G29" s="16"/>
    </row>
    <row r="30" spans="1:7" s="15" customFormat="1" ht="21" thickBot="1">
      <c r="A30" s="102" t="s">
        <v>38</v>
      </c>
      <c r="B30" s="60"/>
      <c r="C30" s="61"/>
      <c r="D30" s="62"/>
      <c r="E30" s="18"/>
      <c r="G30" s="16"/>
    </row>
    <row r="31" spans="1:7" s="15" customFormat="1" ht="20.25">
      <c r="A31" s="61" t="s">
        <v>14</v>
      </c>
      <c r="B31" s="63"/>
      <c r="C31" s="63" t="s">
        <v>1</v>
      </c>
      <c r="D31" s="64">
        <f>68.4+0.75+30.89</f>
        <v>100.04</v>
      </c>
      <c r="E31" s="18"/>
      <c r="G31" s="16"/>
    </row>
    <row r="32" spans="1:7" s="15" customFormat="1" ht="20.25">
      <c r="A32" s="61" t="s">
        <v>79</v>
      </c>
      <c r="B32" s="63"/>
      <c r="C32" s="63"/>
      <c r="D32" s="64">
        <v>0</v>
      </c>
      <c r="E32" s="18"/>
      <c r="G32" s="16"/>
    </row>
    <row r="33" spans="1:7" s="15" customFormat="1" ht="20.25">
      <c r="A33" s="61" t="s">
        <v>80</v>
      </c>
      <c r="B33" s="63"/>
      <c r="C33" s="63"/>
      <c r="D33" s="64">
        <v>375.75</v>
      </c>
      <c r="E33" s="18"/>
      <c r="G33" s="16"/>
    </row>
    <row r="34" spans="1:7" s="15" customFormat="1" ht="20.25">
      <c r="A34" s="61" t="s">
        <v>17</v>
      </c>
      <c r="B34" s="63"/>
      <c r="C34" s="63"/>
      <c r="D34" s="65">
        <v>44.88</v>
      </c>
      <c r="E34" s="18"/>
      <c r="G34" s="16"/>
    </row>
    <row r="35" spans="1:7" s="15" customFormat="1" ht="20.25">
      <c r="A35" s="61" t="s">
        <v>15</v>
      </c>
      <c r="B35" s="63"/>
      <c r="C35" s="63"/>
      <c r="D35" s="66">
        <f>'[2]Oct'!$B$8</f>
        <v>19.39</v>
      </c>
      <c r="E35" s="18"/>
      <c r="G35" s="16"/>
    </row>
    <row r="36" spans="1:7" s="15" customFormat="1" ht="20.25">
      <c r="A36" s="61"/>
      <c r="B36" s="63"/>
      <c r="C36" s="63"/>
      <c r="D36" s="20">
        <f>SUM(D31:D35)</f>
        <v>540.0600000000001</v>
      </c>
      <c r="E36" s="18"/>
      <c r="G36" s="16"/>
    </row>
    <row r="37" spans="1:7" s="15" customFormat="1" ht="21" thickBot="1">
      <c r="A37" s="61"/>
      <c r="B37" s="63"/>
      <c r="C37" s="63"/>
      <c r="D37" s="67"/>
      <c r="E37" s="18"/>
      <c r="G37" s="16"/>
    </row>
    <row r="38" spans="1:7" s="15" customFormat="1" ht="21" thickBot="1">
      <c r="A38" s="102" t="s">
        <v>39</v>
      </c>
      <c r="B38" s="68"/>
      <c r="C38" s="27"/>
      <c r="D38" s="133">
        <f>D15+D36+D29</f>
        <v>822.2700000000001</v>
      </c>
      <c r="E38" s="18"/>
      <c r="G38" s="16"/>
    </row>
    <row r="39" spans="1:7" s="15" customFormat="1" ht="20.25">
      <c r="A39" s="61"/>
      <c r="B39" s="63"/>
      <c r="C39" s="63"/>
      <c r="D39" s="67"/>
      <c r="E39" s="18"/>
      <c r="G39" s="16"/>
    </row>
    <row r="40" spans="1:7" s="15" customFormat="1" ht="21" customHeight="1">
      <c r="A40" s="21"/>
      <c r="B40" s="21"/>
      <c r="C40" s="21"/>
      <c r="D40" s="108"/>
      <c r="E40" s="4"/>
      <c r="G40" s="16"/>
    </row>
    <row r="41" spans="1:7" s="15" customFormat="1" ht="21" customHeight="1">
      <c r="A41" s="22" t="s">
        <v>28</v>
      </c>
      <c r="B41" s="21"/>
      <c r="C41" s="21"/>
      <c r="D41" s="109">
        <f>B93</f>
        <v>4135.1</v>
      </c>
      <c r="E41" s="23">
        <v>1</v>
      </c>
      <c r="G41" s="16"/>
    </row>
    <row r="42" spans="1:5" s="26" customFormat="1" ht="21" customHeight="1">
      <c r="A42" s="125" t="s">
        <v>40</v>
      </c>
      <c r="B42" s="24"/>
      <c r="C42" s="25"/>
      <c r="D42" s="134">
        <f>D38</f>
        <v>822.2700000000001</v>
      </c>
      <c r="E42" s="23">
        <f>D42/D41</f>
        <v>0.19885129742932456</v>
      </c>
    </row>
    <row r="43" spans="1:7" s="15" customFormat="1" ht="21" customHeight="1">
      <c r="A43" s="27" t="s">
        <v>41</v>
      </c>
      <c r="B43" s="28"/>
      <c r="C43" s="28"/>
      <c r="D43" s="135">
        <f>SUM(D41-D42)</f>
        <v>3312.8300000000004</v>
      </c>
      <c r="E43" s="23">
        <f>E41-E42</f>
        <v>0.8011487025706754</v>
      </c>
      <c r="G43" s="16"/>
    </row>
    <row r="44" spans="1:7" s="15" customFormat="1" ht="18.75" customHeight="1">
      <c r="A44" s="21"/>
      <c r="B44" s="28"/>
      <c r="C44" s="28"/>
      <c r="D44" s="28"/>
      <c r="E44" s="29"/>
      <c r="G44" s="16"/>
    </row>
    <row r="45" spans="1:5" ht="15">
      <c r="A45" s="30"/>
      <c r="B45" s="31"/>
      <c r="C45" s="32"/>
      <c r="D45" s="110"/>
      <c r="E45" s="33"/>
    </row>
    <row r="46" spans="1:5" s="36" customFormat="1" ht="18">
      <c r="A46" s="70" t="s">
        <v>25</v>
      </c>
      <c r="B46" s="71"/>
      <c r="C46" s="72"/>
      <c r="D46" s="111"/>
      <c r="E46" s="73"/>
    </row>
    <row r="47" spans="1:5" ht="22.5">
      <c r="A47" s="126" t="s">
        <v>26</v>
      </c>
      <c r="B47" s="74"/>
      <c r="C47" s="75" t="s">
        <v>2</v>
      </c>
      <c r="D47" s="112" t="s">
        <v>17</v>
      </c>
      <c r="E47" s="54" t="s">
        <v>27</v>
      </c>
    </row>
    <row r="48" spans="1:5" ht="20.25">
      <c r="A48" s="76">
        <v>39386</v>
      </c>
      <c r="B48" s="77"/>
      <c r="C48" s="97">
        <v>450</v>
      </c>
      <c r="D48" s="97">
        <v>1000</v>
      </c>
      <c r="E48" s="79">
        <v>0</v>
      </c>
    </row>
    <row r="49" spans="1:5" ht="18">
      <c r="A49" s="76"/>
      <c r="B49" s="77"/>
      <c r="C49" s="78"/>
      <c r="D49" s="113"/>
      <c r="E49" s="79"/>
    </row>
    <row r="50" spans="1:7" s="15" customFormat="1" ht="20.25">
      <c r="A50" s="69" t="s">
        <v>16</v>
      </c>
      <c r="B50" s="63"/>
      <c r="C50" s="63"/>
      <c r="D50" s="114"/>
      <c r="E50" s="96">
        <f>(D10+D11+D31)*7%</f>
        <v>17.000200000000003</v>
      </c>
      <c r="G50" s="16"/>
    </row>
    <row r="51" spans="1:6" ht="15.75">
      <c r="A51" s="80"/>
      <c r="B51" s="81"/>
      <c r="C51" s="82"/>
      <c r="D51" s="115"/>
      <c r="E51" s="83"/>
      <c r="F51" s="38"/>
    </row>
    <row r="52" spans="1:7" ht="20.25">
      <c r="A52" s="84" t="s">
        <v>29</v>
      </c>
      <c r="B52" s="85"/>
      <c r="C52" s="86"/>
      <c r="D52" s="110"/>
      <c r="E52" s="87">
        <v>0</v>
      </c>
      <c r="F52" s="38"/>
      <c r="G52" s="40"/>
    </row>
    <row r="53" spans="1:5" ht="20.25">
      <c r="A53" s="84" t="s">
        <v>30</v>
      </c>
      <c r="B53" s="88"/>
      <c r="C53" s="89"/>
      <c r="D53" s="115"/>
      <c r="E53" s="87">
        <v>0</v>
      </c>
    </row>
    <row r="54" spans="1:5" ht="15">
      <c r="A54" s="9"/>
      <c r="B54" s="90"/>
      <c r="C54" s="91"/>
      <c r="D54" s="116"/>
      <c r="E54" s="92"/>
    </row>
    <row r="55" spans="1:5" ht="18.75" thickBot="1">
      <c r="A55" s="36"/>
      <c r="B55" s="36"/>
      <c r="C55" s="36"/>
      <c r="D55" s="36"/>
      <c r="E55" s="39"/>
    </row>
    <row r="56" spans="1:5" ht="27.75">
      <c r="A56" s="1" t="s">
        <v>32</v>
      </c>
      <c r="B56" s="2"/>
      <c r="C56" s="2"/>
      <c r="D56" s="98"/>
      <c r="E56" s="3"/>
    </row>
    <row r="57" spans="1:5" ht="28.5" thickBot="1">
      <c r="A57" s="6" t="s">
        <v>72</v>
      </c>
      <c r="B57" s="7"/>
      <c r="C57" s="7"/>
      <c r="D57" s="99"/>
      <c r="E57" s="8"/>
    </row>
    <row r="58" spans="1:6" ht="18">
      <c r="A58" s="36"/>
      <c r="B58" s="36"/>
      <c r="C58" s="36"/>
      <c r="D58" s="36"/>
      <c r="E58" s="39"/>
      <c r="F58" s="34" t="s">
        <v>1</v>
      </c>
    </row>
    <row r="59" spans="1:6" ht="36">
      <c r="A59" s="136" t="s">
        <v>18</v>
      </c>
      <c r="B59" s="137" t="s">
        <v>0</v>
      </c>
      <c r="C59" s="138" t="s">
        <v>19</v>
      </c>
      <c r="D59" s="138" t="s">
        <v>20</v>
      </c>
      <c r="E59" s="138" t="s">
        <v>21</v>
      </c>
      <c r="F59" s="38"/>
    </row>
    <row r="60" spans="1:5" ht="18">
      <c r="A60" s="37">
        <v>39356</v>
      </c>
      <c r="B60" s="41">
        <v>98.24</v>
      </c>
      <c r="C60" s="44">
        <v>0</v>
      </c>
      <c r="D60" s="160">
        <v>18</v>
      </c>
      <c r="E60" s="44">
        <v>0</v>
      </c>
    </row>
    <row r="61" spans="1:5" ht="18">
      <c r="A61" s="37">
        <v>39357</v>
      </c>
      <c r="B61" s="41">
        <v>178.07</v>
      </c>
      <c r="C61" s="93">
        <v>141</v>
      </c>
      <c r="D61" s="160">
        <v>18</v>
      </c>
      <c r="E61" s="93">
        <v>1</v>
      </c>
    </row>
    <row r="62" spans="1:5" ht="18">
      <c r="A62" s="37">
        <v>39358</v>
      </c>
      <c r="B62" s="41">
        <v>157.39</v>
      </c>
      <c r="C62" s="93">
        <v>105</v>
      </c>
      <c r="D62" s="160">
        <v>25</v>
      </c>
      <c r="E62" s="44">
        <v>0</v>
      </c>
    </row>
    <row r="63" spans="1:5" ht="18">
      <c r="A63" s="37">
        <v>39359</v>
      </c>
      <c r="B63" s="41">
        <v>217.24</v>
      </c>
      <c r="C63" s="42">
        <v>123</v>
      </c>
      <c r="D63" s="160">
        <v>18</v>
      </c>
      <c r="E63" s="93">
        <v>2</v>
      </c>
    </row>
    <row r="64" spans="1:5" ht="18">
      <c r="A64" s="37">
        <v>39360</v>
      </c>
      <c r="B64" s="41">
        <v>184.39</v>
      </c>
      <c r="C64" s="42">
        <v>140</v>
      </c>
      <c r="D64" s="160">
        <v>23</v>
      </c>
      <c r="E64" s="44">
        <v>0</v>
      </c>
    </row>
    <row r="65" spans="1:5" ht="18">
      <c r="A65" s="37">
        <v>39361</v>
      </c>
      <c r="B65" s="41">
        <v>44.67</v>
      </c>
      <c r="C65" s="42">
        <v>111</v>
      </c>
      <c r="D65" s="93">
        <v>2</v>
      </c>
      <c r="E65" s="93">
        <v>1</v>
      </c>
    </row>
    <row r="66" spans="1:5" ht="18">
      <c r="A66" s="37">
        <v>39362</v>
      </c>
      <c r="B66" s="41">
        <v>17.11</v>
      </c>
      <c r="C66" s="95">
        <v>113</v>
      </c>
      <c r="D66" s="44">
        <v>0</v>
      </c>
      <c r="E66" s="44">
        <v>0</v>
      </c>
    </row>
    <row r="67" spans="1:5" ht="18">
      <c r="A67" s="37">
        <v>39363</v>
      </c>
      <c r="B67" s="41">
        <v>114.22</v>
      </c>
      <c r="C67" s="44">
        <v>0</v>
      </c>
      <c r="D67" s="160">
        <v>23</v>
      </c>
      <c r="E67" s="44">
        <v>0</v>
      </c>
    </row>
    <row r="68" spans="1:5" ht="18">
      <c r="A68" s="37">
        <v>39364</v>
      </c>
      <c r="B68" s="41">
        <v>144.48</v>
      </c>
      <c r="C68" s="93">
        <v>134</v>
      </c>
      <c r="D68" s="160">
        <v>20</v>
      </c>
      <c r="E68" s="44">
        <v>0</v>
      </c>
    </row>
    <row r="69" spans="1:5" ht="18">
      <c r="A69" s="37">
        <v>39365</v>
      </c>
      <c r="B69" s="41">
        <v>171.67</v>
      </c>
      <c r="C69" s="93">
        <v>73</v>
      </c>
      <c r="D69" s="160">
        <v>26</v>
      </c>
      <c r="E69" s="93">
        <v>2</v>
      </c>
    </row>
    <row r="70" spans="1:5" ht="18">
      <c r="A70" s="37">
        <v>39366</v>
      </c>
      <c r="B70" s="41">
        <v>188.96</v>
      </c>
      <c r="C70" s="42">
        <v>113</v>
      </c>
      <c r="D70" s="160">
        <v>19</v>
      </c>
      <c r="E70" s="44">
        <v>0</v>
      </c>
    </row>
    <row r="71" spans="1:5" ht="18">
      <c r="A71" s="37">
        <v>39367</v>
      </c>
      <c r="B71" s="41">
        <v>134.63</v>
      </c>
      <c r="C71" s="42">
        <v>62</v>
      </c>
      <c r="D71" s="93">
        <v>22</v>
      </c>
      <c r="E71" s="44">
        <v>0</v>
      </c>
    </row>
    <row r="72" spans="1:5" ht="18">
      <c r="A72" s="37">
        <v>39368</v>
      </c>
      <c r="B72" s="41">
        <v>29.48</v>
      </c>
      <c r="C72" s="42">
        <v>99</v>
      </c>
      <c r="D72" s="93">
        <v>1</v>
      </c>
      <c r="E72" s="44">
        <v>0</v>
      </c>
    </row>
    <row r="73" spans="1:5" ht="18">
      <c r="A73" s="37">
        <v>39369</v>
      </c>
      <c r="B73" s="41">
        <v>38.57</v>
      </c>
      <c r="C73" s="95">
        <v>117</v>
      </c>
      <c r="D73" s="160">
        <v>1</v>
      </c>
      <c r="E73" s="44">
        <v>0</v>
      </c>
    </row>
    <row r="74" spans="1:5" ht="18">
      <c r="A74" s="37">
        <v>39370</v>
      </c>
      <c r="B74" s="41">
        <v>142.92</v>
      </c>
      <c r="C74" s="44">
        <v>0</v>
      </c>
      <c r="D74" s="160">
        <v>24</v>
      </c>
      <c r="E74" s="93">
        <v>1</v>
      </c>
    </row>
    <row r="75" spans="1:5" ht="18">
      <c r="A75" s="37">
        <v>39371</v>
      </c>
      <c r="B75" s="44">
        <v>152.21</v>
      </c>
      <c r="C75" s="93">
        <v>99</v>
      </c>
      <c r="D75" s="128">
        <v>14</v>
      </c>
      <c r="E75" s="93">
        <v>5</v>
      </c>
    </row>
    <row r="76" spans="1:5" ht="18">
      <c r="A76" s="37">
        <v>39372</v>
      </c>
      <c r="B76" s="44">
        <v>128.47</v>
      </c>
      <c r="C76" s="93">
        <v>82</v>
      </c>
      <c r="D76" s="128">
        <v>26</v>
      </c>
      <c r="E76" s="44">
        <v>0</v>
      </c>
    </row>
    <row r="77" spans="1:5" ht="18">
      <c r="A77" s="37">
        <v>39373</v>
      </c>
      <c r="B77" s="44">
        <v>178.26</v>
      </c>
      <c r="C77" s="45">
        <v>107</v>
      </c>
      <c r="D77" s="128">
        <v>21</v>
      </c>
      <c r="E77" s="44">
        <v>0</v>
      </c>
    </row>
    <row r="78" spans="1:5" ht="18">
      <c r="A78" s="37">
        <v>39374</v>
      </c>
      <c r="B78" s="44">
        <v>126.36</v>
      </c>
      <c r="C78" s="45">
        <v>71</v>
      </c>
      <c r="D78" s="128">
        <v>20</v>
      </c>
      <c r="E78" s="44">
        <v>0</v>
      </c>
    </row>
    <row r="79" spans="1:5" ht="18">
      <c r="A79" s="37">
        <v>39375</v>
      </c>
      <c r="B79" s="44">
        <v>52.86</v>
      </c>
      <c r="C79" s="45">
        <v>80</v>
      </c>
      <c r="D79" s="93">
        <v>4</v>
      </c>
      <c r="E79" s="44">
        <v>0</v>
      </c>
    </row>
    <row r="80" spans="1:5" ht="18">
      <c r="A80" s="37">
        <v>39376</v>
      </c>
      <c r="B80" s="44">
        <v>27.19</v>
      </c>
      <c r="C80" s="93">
        <v>110</v>
      </c>
      <c r="D80" s="128">
        <v>2</v>
      </c>
      <c r="E80" s="44">
        <v>0</v>
      </c>
    </row>
    <row r="81" spans="1:5" ht="18">
      <c r="A81" s="37">
        <v>39377</v>
      </c>
      <c r="B81" s="44">
        <v>107.06</v>
      </c>
      <c r="C81" s="44">
        <v>0</v>
      </c>
      <c r="D81" s="128">
        <v>17</v>
      </c>
      <c r="E81" s="44">
        <v>0</v>
      </c>
    </row>
    <row r="82" spans="1:5" ht="18">
      <c r="A82" s="37">
        <v>39378</v>
      </c>
      <c r="B82" s="44">
        <v>434.56</v>
      </c>
      <c r="C82" s="93">
        <v>174</v>
      </c>
      <c r="D82" s="128">
        <v>21</v>
      </c>
      <c r="E82" s="93">
        <v>2</v>
      </c>
    </row>
    <row r="83" spans="1:5" ht="18">
      <c r="A83" s="37">
        <v>39379</v>
      </c>
      <c r="B83" s="44">
        <v>136.99</v>
      </c>
      <c r="C83" s="93">
        <v>128</v>
      </c>
      <c r="D83" s="128">
        <v>13</v>
      </c>
      <c r="E83" s="44">
        <v>0</v>
      </c>
    </row>
    <row r="84" spans="1:5" ht="18">
      <c r="A84" s="37">
        <v>39380</v>
      </c>
      <c r="B84" s="44">
        <v>160.94</v>
      </c>
      <c r="C84" s="45">
        <v>111</v>
      </c>
      <c r="D84" s="128">
        <v>2</v>
      </c>
      <c r="E84" s="44">
        <v>0</v>
      </c>
    </row>
    <row r="85" spans="1:5" ht="18">
      <c r="A85" s="37">
        <v>39381</v>
      </c>
      <c r="B85" s="44">
        <v>173.35</v>
      </c>
      <c r="C85" s="45">
        <v>135</v>
      </c>
      <c r="D85" s="128">
        <v>15</v>
      </c>
      <c r="E85" s="44">
        <v>0</v>
      </c>
    </row>
    <row r="86" spans="1:5" ht="18">
      <c r="A86" s="37">
        <v>39382</v>
      </c>
      <c r="B86" s="44">
        <v>46.86</v>
      </c>
      <c r="C86" s="45">
        <v>111</v>
      </c>
      <c r="D86" s="93">
        <v>4</v>
      </c>
      <c r="E86" s="44">
        <v>0</v>
      </c>
    </row>
    <row r="87" spans="1:5" ht="18">
      <c r="A87" s="37">
        <v>39383</v>
      </c>
      <c r="B87" s="44">
        <v>27.24</v>
      </c>
      <c r="C87" s="93">
        <v>122</v>
      </c>
      <c r="D87" s="128">
        <v>2</v>
      </c>
      <c r="E87" s="93">
        <v>2</v>
      </c>
    </row>
    <row r="88" spans="1:5" ht="18">
      <c r="A88" s="37">
        <v>39384</v>
      </c>
      <c r="B88" s="44">
        <v>113.4</v>
      </c>
      <c r="C88" s="44">
        <v>0</v>
      </c>
      <c r="D88" s="128">
        <v>20</v>
      </c>
      <c r="E88" s="93">
        <v>4</v>
      </c>
    </row>
    <row r="89" spans="1:5" ht="18">
      <c r="A89" s="37">
        <v>39385</v>
      </c>
      <c r="B89" s="44">
        <v>186.08</v>
      </c>
      <c r="C89" s="45">
        <v>137</v>
      </c>
      <c r="D89" s="128">
        <v>20</v>
      </c>
      <c r="E89" s="93">
        <v>5</v>
      </c>
    </row>
    <row r="90" spans="1:5" ht="18">
      <c r="A90" s="37">
        <v>39386</v>
      </c>
      <c r="B90" s="127">
        <v>155.26</v>
      </c>
      <c r="C90" s="46">
        <v>136</v>
      </c>
      <c r="D90" s="162">
        <v>24</v>
      </c>
      <c r="E90" s="127">
        <v>0</v>
      </c>
    </row>
    <row r="91" spans="1:5" ht="18">
      <c r="A91" s="47" t="s">
        <v>22</v>
      </c>
      <c r="B91" s="44">
        <f>SUM(B60:B90)</f>
        <v>4069.130000000001</v>
      </c>
      <c r="C91" s="45">
        <f>SUM(C60:C90)</f>
        <v>2934</v>
      </c>
      <c r="D91" s="45">
        <f>SUM(D60:D90)</f>
        <v>465</v>
      </c>
      <c r="E91" s="45">
        <f>SUM(E60:E90)</f>
        <v>25</v>
      </c>
    </row>
    <row r="92" spans="1:5" ht="18">
      <c r="A92" s="48"/>
      <c r="B92" s="176">
        <v>66</v>
      </c>
      <c r="C92" s="49"/>
      <c r="D92" s="117"/>
      <c r="E92" s="10"/>
    </row>
    <row r="93" spans="1:6" ht="16.5" customHeight="1">
      <c r="A93" s="9"/>
      <c r="B93" s="145">
        <v>4135.1</v>
      </c>
      <c r="C93" s="91"/>
      <c r="D93" s="116"/>
      <c r="E93" s="9"/>
      <c r="F93" s="34" t="s">
        <v>1</v>
      </c>
    </row>
    <row r="94" spans="1:5" ht="20.25">
      <c r="A94" s="50"/>
      <c r="B94" s="51"/>
      <c r="C94" s="52"/>
      <c r="D94" s="118"/>
      <c r="E94" s="50"/>
    </row>
    <row r="95" spans="1:5" ht="20.25">
      <c r="A95" s="50"/>
      <c r="B95" s="51"/>
      <c r="C95" s="52"/>
      <c r="D95" s="118"/>
      <c r="E95" s="50"/>
    </row>
    <row r="96" spans="1:5" ht="20.25">
      <c r="A96" s="50"/>
      <c r="B96" s="51"/>
      <c r="C96" s="52"/>
      <c r="D96" s="118"/>
      <c r="E96" s="50"/>
    </row>
    <row r="97" spans="1:5" ht="20.25">
      <c r="A97" s="50"/>
      <c r="B97" s="51"/>
      <c r="C97" s="52"/>
      <c r="D97" s="118"/>
      <c r="E97" s="50"/>
    </row>
  </sheetData>
  <printOptions horizontalCentered="1"/>
  <pageMargins left="0.5" right="0.5" top="0.5" bottom="0.5" header="0.5" footer="0.5"/>
  <pageSetup fitToHeight="2" horizontalDpi="600" verticalDpi="600" orientation="portrait" scale="65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view="pageBreakPreview" zoomScale="75" zoomScaleSheetLayoutView="75" workbookViewId="0" topLeftCell="A9">
      <selection activeCell="E19" sqref="E19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49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'[2]Feb'!$B$6</f>
        <v>678.67</v>
      </c>
      <c r="E5" s="122">
        <f>D5/D7</f>
        <v>0.2555579822566312</v>
      </c>
      <c r="G5" s="16"/>
    </row>
    <row r="6" spans="1:7" s="15" customFormat="1" ht="21" thickBot="1">
      <c r="A6" s="61" t="s">
        <v>24</v>
      </c>
      <c r="B6" s="19"/>
      <c r="C6" s="19"/>
      <c r="D6" s="144">
        <f>'[2]Feb'!$C$6</f>
        <v>1976.97</v>
      </c>
      <c r="E6" s="122">
        <f>D6/D7</f>
        <v>0.7444420177433688</v>
      </c>
      <c r="G6" s="16"/>
    </row>
    <row r="7" spans="1:7" s="15" customFormat="1" ht="21" customHeight="1" thickBot="1">
      <c r="A7" s="94"/>
      <c r="B7" s="19"/>
      <c r="C7" s="19"/>
      <c r="D7" s="131">
        <f>SUM(D5:D6)</f>
        <v>2655.64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'[2]Feb'!$C$7</f>
        <v>110.28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'[2]Feb'!$D$7</f>
        <v>81.21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'[2]Feb'!$D$9</f>
        <v>104.45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295.94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153">
        <v>11.79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153">
        <v>0</v>
      </c>
      <c r="E16" s="17"/>
      <c r="G16" s="16"/>
    </row>
    <row r="17" spans="1:7" s="15" customFormat="1" ht="20.25">
      <c r="A17" s="57" t="s">
        <v>6</v>
      </c>
      <c r="B17" s="53"/>
      <c r="C17" s="44"/>
      <c r="D17" s="153">
        <v>2.48</v>
      </c>
      <c r="E17" s="17"/>
      <c r="G17" s="16"/>
    </row>
    <row r="18" spans="1:7" s="15" customFormat="1" ht="20.25">
      <c r="A18" s="57" t="s">
        <v>7</v>
      </c>
      <c r="B18" s="53"/>
      <c r="C18" s="44"/>
      <c r="D18" s="153">
        <v>14.25</v>
      </c>
      <c r="E18" s="17"/>
      <c r="G18" s="16"/>
    </row>
    <row r="19" spans="1:7" s="15" customFormat="1" ht="20.25">
      <c r="A19" s="57" t="s">
        <v>8</v>
      </c>
      <c r="B19" s="53"/>
      <c r="C19" s="44"/>
      <c r="D19" s="153">
        <v>2.3</v>
      </c>
      <c r="E19" s="17"/>
      <c r="G19" s="16"/>
    </row>
    <row r="20" spans="1:7" s="15" customFormat="1" ht="20.25">
      <c r="A20" s="57" t="s">
        <v>9</v>
      </c>
      <c r="B20" s="53"/>
      <c r="C20" s="44"/>
      <c r="D20" s="153">
        <f>700*0.004</f>
        <v>2.8000000000000003</v>
      </c>
      <c r="E20" s="17"/>
      <c r="G20" s="16"/>
    </row>
    <row r="21" spans="1:7" s="15" customFormat="1" ht="20.25">
      <c r="A21" s="57" t="s">
        <v>10</v>
      </c>
      <c r="B21" s="53"/>
      <c r="C21" s="44"/>
      <c r="D21" s="153">
        <f>+(51)*0.004</f>
        <v>0.20400000000000001</v>
      </c>
      <c r="E21" s="17"/>
      <c r="G21" s="16"/>
    </row>
    <row r="22" spans="1:7" s="15" customFormat="1" ht="20.25">
      <c r="A22" s="57" t="s">
        <v>11</v>
      </c>
      <c r="B22" s="53"/>
      <c r="C22" s="44"/>
      <c r="D22" s="153">
        <f>17044/2000</f>
        <v>8.522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153">
        <f>1*24000/2000</f>
        <v>12</v>
      </c>
      <c r="E23" s="17" t="s">
        <v>1</v>
      </c>
      <c r="G23" s="16"/>
    </row>
    <row r="24" spans="1:7" s="15" customFormat="1" ht="21" thickBot="1">
      <c r="A24" s="57" t="s">
        <v>42</v>
      </c>
      <c r="B24" s="53"/>
      <c r="C24" s="58" t="s">
        <v>1</v>
      </c>
      <c r="D24" s="169">
        <f>3000*9.5/2000</f>
        <v>14.25</v>
      </c>
      <c r="E24" s="17" t="s">
        <v>1</v>
      </c>
      <c r="G24" s="16"/>
    </row>
    <row r="25" spans="1:7" s="15" customFormat="1" ht="21.75" thickBot="1" thickTop="1">
      <c r="A25" s="57"/>
      <c r="B25" s="53"/>
      <c r="C25" s="59"/>
      <c r="D25" s="124">
        <f>SUM(D15:D24)</f>
        <v>68.596</v>
      </c>
      <c r="E25" s="17"/>
      <c r="G25" s="16"/>
    </row>
    <row r="26" spans="1:7" s="15" customFormat="1" ht="21" thickBot="1">
      <c r="A26" s="102" t="s">
        <v>38</v>
      </c>
      <c r="B26" s="60"/>
      <c r="C26" s="61"/>
      <c r="D26" s="62"/>
      <c r="E26" s="18"/>
      <c r="G26" s="16"/>
    </row>
    <row r="27" spans="1:7" s="15" customFormat="1" ht="20.25">
      <c r="A27" s="61" t="s">
        <v>14</v>
      </c>
      <c r="B27" s="63"/>
      <c r="C27" s="63" t="s">
        <v>1</v>
      </c>
      <c r="D27" s="64">
        <f>'[2]Feb'!$B$7</f>
        <v>44.98</v>
      </c>
      <c r="E27" s="18"/>
      <c r="G27" s="16"/>
    </row>
    <row r="28" spans="1:7" s="15" customFormat="1" ht="20.25">
      <c r="A28" s="61" t="s">
        <v>3</v>
      </c>
      <c r="B28" s="63"/>
      <c r="C28" s="63"/>
      <c r="D28" s="65">
        <f>'[2]Feb'!$B$9</f>
        <v>96.15</v>
      </c>
      <c r="E28" s="18"/>
      <c r="G28" s="16"/>
    </row>
    <row r="29" spans="1:7" s="15" customFormat="1" ht="20.25">
      <c r="A29" s="61" t="s">
        <v>15</v>
      </c>
      <c r="B29" s="63"/>
      <c r="C29" s="63"/>
      <c r="D29" s="66">
        <f>'[2]Feb'!$B$8</f>
        <v>19.88</v>
      </c>
      <c r="E29" s="18"/>
      <c r="G29" s="16"/>
    </row>
    <row r="30" spans="1:7" s="15" customFormat="1" ht="20.25">
      <c r="A30" s="61"/>
      <c r="B30" s="63"/>
      <c r="C30" s="63"/>
      <c r="D30" s="20">
        <f>SUM(D27:D29)</f>
        <v>161.01</v>
      </c>
      <c r="E30" s="18"/>
      <c r="G30" s="16"/>
    </row>
    <row r="31" spans="1:7" s="15" customFormat="1" ht="21" thickBot="1">
      <c r="A31" s="61"/>
      <c r="B31" s="63"/>
      <c r="C31" s="63"/>
      <c r="D31" s="67"/>
      <c r="E31" s="18"/>
      <c r="G31" s="16"/>
    </row>
    <row r="32" spans="1:7" s="15" customFormat="1" ht="21" thickBot="1">
      <c r="A32" s="102" t="s">
        <v>39</v>
      </c>
      <c r="B32" s="68"/>
      <c r="C32" s="27"/>
      <c r="D32" s="133">
        <f>D13+D30+D25</f>
        <v>525.546</v>
      </c>
      <c r="E32" s="18"/>
      <c r="G32" s="16"/>
    </row>
    <row r="33" spans="1:7" s="15" customFormat="1" ht="20.25">
      <c r="A33" s="61"/>
      <c r="B33" s="63"/>
      <c r="C33" s="63"/>
      <c r="D33" s="67"/>
      <c r="E33" s="18"/>
      <c r="G33" s="16"/>
    </row>
    <row r="34" spans="1:7" s="15" customFormat="1" ht="21" customHeight="1">
      <c r="A34" s="21"/>
      <c r="B34" s="21"/>
      <c r="C34" s="21"/>
      <c r="D34" s="108"/>
      <c r="E34" s="4"/>
      <c r="G34" s="16"/>
    </row>
    <row r="35" spans="1:7" s="15" customFormat="1" ht="21" customHeight="1">
      <c r="A35" s="22" t="s">
        <v>28</v>
      </c>
      <c r="B35" s="21"/>
      <c r="C35" s="21"/>
      <c r="D35" s="109">
        <f>B87</f>
        <v>3181.496</v>
      </c>
      <c r="E35" s="23">
        <v>1</v>
      </c>
      <c r="G35" s="16"/>
    </row>
    <row r="36" spans="1:5" s="26" customFormat="1" ht="21" customHeight="1">
      <c r="A36" s="125" t="s">
        <v>40</v>
      </c>
      <c r="B36" s="24"/>
      <c r="C36" s="25"/>
      <c r="D36" s="134">
        <f>D32</f>
        <v>525.546</v>
      </c>
      <c r="E36" s="23">
        <f>D36/D35</f>
        <v>0.16518832649797455</v>
      </c>
    </row>
    <row r="37" spans="1:7" s="15" customFormat="1" ht="21" customHeight="1">
      <c r="A37" s="27" t="s">
        <v>41</v>
      </c>
      <c r="B37" s="28"/>
      <c r="C37" s="28"/>
      <c r="D37" s="135">
        <f>SUM(D35-D36)</f>
        <v>2655.95</v>
      </c>
      <c r="E37" s="23">
        <f>E35-E36</f>
        <v>0.8348116735020255</v>
      </c>
      <c r="G37" s="16"/>
    </row>
    <row r="38" spans="1:7" s="15" customFormat="1" ht="18.75" customHeight="1">
      <c r="A38" s="21"/>
      <c r="B38" s="28"/>
      <c r="C38" s="28"/>
      <c r="D38" s="28"/>
      <c r="E38" s="29"/>
      <c r="G38" s="16"/>
    </row>
    <row r="39" spans="1:5" ht="15">
      <c r="A39" s="30"/>
      <c r="B39" s="31"/>
      <c r="C39" s="32"/>
      <c r="D39" s="110"/>
      <c r="E39" s="33"/>
    </row>
    <row r="40" spans="1:5" s="36" customFormat="1" ht="18">
      <c r="A40" s="70" t="s">
        <v>25</v>
      </c>
      <c r="B40" s="71"/>
      <c r="C40" s="72"/>
      <c r="D40" s="111"/>
      <c r="E40" s="73"/>
    </row>
    <row r="41" spans="1:5" ht="22.5">
      <c r="A41" s="126" t="s">
        <v>26</v>
      </c>
      <c r="B41" s="74"/>
      <c r="C41" s="75" t="s">
        <v>2</v>
      </c>
      <c r="D41" s="112" t="s">
        <v>17</v>
      </c>
      <c r="E41" s="54" t="s">
        <v>27</v>
      </c>
    </row>
    <row r="42" spans="1:5" ht="20.25">
      <c r="A42" s="76">
        <v>39141</v>
      </c>
      <c r="B42" s="77"/>
      <c r="C42" s="97">
        <v>600</v>
      </c>
      <c r="D42" s="97">
        <v>600</v>
      </c>
      <c r="E42" s="79">
        <v>0</v>
      </c>
    </row>
    <row r="43" spans="1:5" ht="18">
      <c r="A43" s="76"/>
      <c r="B43" s="77"/>
      <c r="C43" s="78"/>
      <c r="D43" s="113"/>
      <c r="E43" s="79"/>
    </row>
    <row r="44" spans="1:7" s="15" customFormat="1" ht="20.25">
      <c r="A44" s="69" t="s">
        <v>16</v>
      </c>
      <c r="B44" s="63"/>
      <c r="C44" s="63"/>
      <c r="D44" s="114"/>
      <c r="E44" s="96">
        <f>(D10+D11+D27)*7%</f>
        <v>16.5529</v>
      </c>
      <c r="G44" s="16"/>
    </row>
    <row r="45" spans="1:6" ht="15.75">
      <c r="A45" s="80"/>
      <c r="B45" s="81"/>
      <c r="C45" s="82"/>
      <c r="D45" s="115"/>
      <c r="E45" s="83"/>
      <c r="F45" s="38"/>
    </row>
    <row r="46" spans="1:7" ht="20.25">
      <c r="A46" s="84" t="s">
        <v>29</v>
      </c>
      <c r="B46" s="85"/>
      <c r="C46" s="86"/>
      <c r="D46" s="110"/>
      <c r="E46" s="87">
        <v>0</v>
      </c>
      <c r="F46" s="38"/>
      <c r="G46" s="40"/>
    </row>
    <row r="47" spans="1:5" ht="20.25">
      <c r="A47" s="84" t="s">
        <v>30</v>
      </c>
      <c r="B47" s="88"/>
      <c r="C47" s="89"/>
      <c r="D47" s="115"/>
      <c r="E47" s="87">
        <v>0</v>
      </c>
    </row>
    <row r="48" spans="1:5" ht="15">
      <c r="A48" s="9"/>
      <c r="B48" s="90"/>
      <c r="C48" s="91"/>
      <c r="D48" s="116"/>
      <c r="E48" s="92"/>
    </row>
    <row r="49" spans="1:5" ht="18.75" thickBot="1">
      <c r="A49" s="36"/>
      <c r="B49" s="36"/>
      <c r="C49" s="36"/>
      <c r="D49" s="36"/>
      <c r="E49" s="39"/>
    </row>
    <row r="50" spans="1:5" ht="27.75">
      <c r="A50" s="1" t="s">
        <v>32</v>
      </c>
      <c r="B50" s="2"/>
      <c r="C50" s="2"/>
      <c r="D50" s="98"/>
      <c r="E50" s="3"/>
    </row>
    <row r="51" spans="1:5" ht="28.5" thickBot="1">
      <c r="A51" s="6" t="s">
        <v>49</v>
      </c>
      <c r="B51" s="7"/>
      <c r="C51" s="7"/>
      <c r="D51" s="99"/>
      <c r="E51" s="8"/>
    </row>
    <row r="52" spans="1:6" ht="18">
      <c r="A52" s="36"/>
      <c r="B52" s="36"/>
      <c r="C52" s="36"/>
      <c r="D52" s="36"/>
      <c r="E52" s="39"/>
      <c r="F52" s="34" t="s">
        <v>1</v>
      </c>
    </row>
    <row r="53" spans="1:8" ht="36">
      <c r="A53" s="136" t="s">
        <v>18</v>
      </c>
      <c r="B53" s="137" t="s">
        <v>0</v>
      </c>
      <c r="C53" s="138" t="s">
        <v>19</v>
      </c>
      <c r="D53" s="138" t="s">
        <v>20</v>
      </c>
      <c r="E53" s="138" t="s">
        <v>21</v>
      </c>
      <c r="F53" s="36"/>
      <c r="G53" s="36"/>
      <c r="H53" s="155"/>
    </row>
    <row r="54" spans="1:8" ht="18">
      <c r="A54" s="37">
        <v>39114</v>
      </c>
      <c r="B54" s="41">
        <v>163.74</v>
      </c>
      <c r="C54" s="42">
        <v>120</v>
      </c>
      <c r="D54" s="43">
        <v>21</v>
      </c>
      <c r="E54" s="93">
        <v>1</v>
      </c>
      <c r="F54" s="36"/>
      <c r="G54" s="36"/>
      <c r="H54" s="53"/>
    </row>
    <row r="55" spans="1:8" ht="18">
      <c r="A55" s="37">
        <v>39115</v>
      </c>
      <c r="B55" s="41">
        <v>160.63</v>
      </c>
      <c r="C55" s="42">
        <v>115</v>
      </c>
      <c r="D55" s="43">
        <v>24</v>
      </c>
      <c r="E55" s="93">
        <v>3</v>
      </c>
      <c r="F55" s="36"/>
      <c r="G55" s="36"/>
      <c r="H55" s="53"/>
    </row>
    <row r="56" spans="1:8" ht="18">
      <c r="A56" s="37">
        <v>39116</v>
      </c>
      <c r="B56" s="41">
        <v>43.66</v>
      </c>
      <c r="C56" s="42">
        <v>124</v>
      </c>
      <c r="D56" s="43">
        <v>3</v>
      </c>
      <c r="E56" s="44">
        <v>0</v>
      </c>
      <c r="F56" s="36"/>
      <c r="G56" s="36"/>
      <c r="H56" s="53"/>
    </row>
    <row r="57" spans="1:8" ht="18">
      <c r="A57" s="37">
        <v>39117</v>
      </c>
      <c r="B57" s="41">
        <v>14.37</v>
      </c>
      <c r="C57" s="42">
        <v>119</v>
      </c>
      <c r="D57" s="44">
        <v>0</v>
      </c>
      <c r="E57" s="44">
        <v>0</v>
      </c>
      <c r="F57" s="36"/>
      <c r="G57" s="36"/>
      <c r="H57" s="53"/>
    </row>
    <row r="58" spans="1:8" ht="18">
      <c r="A58" s="37">
        <v>39118</v>
      </c>
      <c r="B58" s="41">
        <v>118.02</v>
      </c>
      <c r="C58" s="44">
        <v>0</v>
      </c>
      <c r="D58" s="93">
        <v>21</v>
      </c>
      <c r="E58" s="93">
        <v>1</v>
      </c>
      <c r="F58" s="36"/>
      <c r="G58" s="36"/>
      <c r="H58" s="53"/>
    </row>
    <row r="59" spans="1:8" ht="18">
      <c r="A59" s="37">
        <v>39119</v>
      </c>
      <c r="B59" s="41">
        <v>161.75</v>
      </c>
      <c r="C59" s="95">
        <v>187</v>
      </c>
      <c r="D59" s="93">
        <v>15</v>
      </c>
      <c r="E59" s="93">
        <v>1</v>
      </c>
      <c r="F59" s="36"/>
      <c r="G59" s="36"/>
      <c r="H59" s="53"/>
    </row>
    <row r="60" spans="1:8" ht="18">
      <c r="A60" s="37">
        <v>39120</v>
      </c>
      <c r="B60" s="41">
        <v>204.54</v>
      </c>
      <c r="C60" s="95">
        <v>108</v>
      </c>
      <c r="D60" s="43">
        <v>20</v>
      </c>
      <c r="E60" s="93">
        <v>2</v>
      </c>
      <c r="F60" s="36"/>
      <c r="G60" s="36"/>
      <c r="H60" s="53"/>
    </row>
    <row r="61" spans="1:8" ht="18">
      <c r="A61" s="37">
        <v>39121</v>
      </c>
      <c r="B61" s="41">
        <v>128.47</v>
      </c>
      <c r="C61" s="42">
        <v>60</v>
      </c>
      <c r="D61" s="43">
        <v>19</v>
      </c>
      <c r="E61" s="44">
        <v>0</v>
      </c>
      <c r="F61" s="36"/>
      <c r="G61" s="36"/>
      <c r="H61" s="53"/>
    </row>
    <row r="62" spans="1:8" ht="18">
      <c r="A62" s="37">
        <v>39122</v>
      </c>
      <c r="B62" s="41">
        <v>94.77</v>
      </c>
      <c r="C62" s="42">
        <v>38</v>
      </c>
      <c r="D62" s="43">
        <v>17</v>
      </c>
      <c r="E62" s="93">
        <v>2</v>
      </c>
      <c r="F62" s="36"/>
      <c r="G62" s="36"/>
      <c r="H62" s="53"/>
    </row>
    <row r="63" spans="1:8" ht="18">
      <c r="A63" s="37">
        <v>39123</v>
      </c>
      <c r="B63" s="41">
        <v>15.44</v>
      </c>
      <c r="C63" s="42">
        <v>42</v>
      </c>
      <c r="D63" s="43">
        <v>1</v>
      </c>
      <c r="E63" s="44">
        <v>0</v>
      </c>
      <c r="F63" s="36"/>
      <c r="G63" s="36"/>
      <c r="H63" s="53"/>
    </row>
    <row r="64" spans="1:8" ht="18">
      <c r="A64" s="37">
        <v>39124</v>
      </c>
      <c r="B64" s="41">
        <v>9.14</v>
      </c>
      <c r="C64" s="42">
        <v>85</v>
      </c>
      <c r="D64" s="44">
        <v>0</v>
      </c>
      <c r="E64" s="44">
        <v>0</v>
      </c>
      <c r="F64" s="36"/>
      <c r="G64" s="36"/>
      <c r="H64" s="53"/>
    </row>
    <row r="65" spans="1:8" ht="18">
      <c r="A65" s="37">
        <v>39125</v>
      </c>
      <c r="B65" s="41">
        <v>137.88</v>
      </c>
      <c r="C65" s="44">
        <v>0</v>
      </c>
      <c r="D65" s="93">
        <v>23</v>
      </c>
      <c r="E65" s="93">
        <v>1</v>
      </c>
      <c r="F65" s="36"/>
      <c r="G65" s="36"/>
      <c r="H65" s="53"/>
    </row>
    <row r="66" spans="1:8" ht="18">
      <c r="A66" s="37">
        <v>39126</v>
      </c>
      <c r="B66" s="41">
        <v>170.61</v>
      </c>
      <c r="C66" s="95">
        <v>105</v>
      </c>
      <c r="D66" s="93">
        <v>20</v>
      </c>
      <c r="E66" s="93">
        <v>2</v>
      </c>
      <c r="F66" s="36"/>
      <c r="G66" s="36"/>
      <c r="H66" s="53"/>
    </row>
    <row r="67" spans="1:8" ht="18">
      <c r="A67" s="37">
        <v>39127</v>
      </c>
      <c r="B67" s="41">
        <v>160.77</v>
      </c>
      <c r="C67" s="95">
        <v>97</v>
      </c>
      <c r="D67" s="43">
        <v>21</v>
      </c>
      <c r="E67" s="93">
        <v>1</v>
      </c>
      <c r="F67" s="36"/>
      <c r="G67" s="36"/>
      <c r="H67" s="53"/>
    </row>
    <row r="68" spans="1:8" ht="18">
      <c r="A68" s="37">
        <v>39128</v>
      </c>
      <c r="B68" s="41">
        <v>147.21</v>
      </c>
      <c r="C68" s="130">
        <v>93</v>
      </c>
      <c r="D68" s="43">
        <v>19</v>
      </c>
      <c r="E68" s="44">
        <v>0</v>
      </c>
      <c r="F68" s="36"/>
      <c r="G68" s="36"/>
      <c r="H68" s="53"/>
    </row>
    <row r="69" spans="1:8" ht="18">
      <c r="A69" s="37">
        <v>39129</v>
      </c>
      <c r="B69" s="44">
        <v>143.7</v>
      </c>
      <c r="C69" s="139">
        <v>114</v>
      </c>
      <c r="D69" s="45">
        <v>13</v>
      </c>
      <c r="E69" s="93">
        <v>1</v>
      </c>
      <c r="F69" s="36"/>
      <c r="G69" s="36"/>
      <c r="H69" s="156"/>
    </row>
    <row r="70" spans="1:8" ht="18">
      <c r="A70" s="37">
        <v>39130</v>
      </c>
      <c r="B70" s="44">
        <v>52.66</v>
      </c>
      <c r="C70" s="128">
        <v>146</v>
      </c>
      <c r="D70" s="45">
        <v>3</v>
      </c>
      <c r="E70" s="44">
        <v>0</v>
      </c>
      <c r="F70" s="36"/>
      <c r="G70" s="36"/>
      <c r="H70" s="53"/>
    </row>
    <row r="71" spans="1:8" ht="18">
      <c r="A71" s="37">
        <v>39131</v>
      </c>
      <c r="B71" s="44">
        <v>18.38</v>
      </c>
      <c r="C71" s="128">
        <v>143</v>
      </c>
      <c r="D71" s="44">
        <v>0</v>
      </c>
      <c r="E71" s="44">
        <v>0</v>
      </c>
      <c r="F71" s="36"/>
      <c r="G71" s="36"/>
      <c r="H71" s="36"/>
    </row>
    <row r="72" spans="1:8" ht="18">
      <c r="A72" s="37">
        <v>39132</v>
      </c>
      <c r="B72" s="44">
        <v>53.76</v>
      </c>
      <c r="C72" s="44">
        <v>0</v>
      </c>
      <c r="D72" s="93">
        <v>5</v>
      </c>
      <c r="E72" s="44">
        <v>0</v>
      </c>
      <c r="F72" s="36"/>
      <c r="G72" s="36"/>
      <c r="H72" s="36"/>
    </row>
    <row r="73" spans="1:8" ht="18">
      <c r="A73" s="37">
        <v>39133</v>
      </c>
      <c r="B73" s="44">
        <v>218.55</v>
      </c>
      <c r="C73" s="95">
        <v>151</v>
      </c>
      <c r="D73" s="93">
        <v>25</v>
      </c>
      <c r="E73" s="93">
        <v>3</v>
      </c>
      <c r="F73" s="36"/>
      <c r="G73" s="36"/>
      <c r="H73" s="36"/>
    </row>
    <row r="74" spans="1:8" ht="18">
      <c r="A74" s="37">
        <v>39134</v>
      </c>
      <c r="B74" s="44">
        <v>152.06</v>
      </c>
      <c r="C74" s="93">
        <v>86</v>
      </c>
      <c r="D74" s="45">
        <v>15</v>
      </c>
      <c r="E74" s="93">
        <v>1</v>
      </c>
      <c r="F74" s="36"/>
      <c r="G74" s="36"/>
      <c r="H74" s="36"/>
    </row>
    <row r="75" spans="1:8" ht="18">
      <c r="A75" s="37">
        <v>39135</v>
      </c>
      <c r="B75" s="44">
        <v>134.55</v>
      </c>
      <c r="C75" s="45">
        <v>61</v>
      </c>
      <c r="D75" s="45">
        <v>15</v>
      </c>
      <c r="E75" s="93">
        <v>2</v>
      </c>
      <c r="F75" s="36"/>
      <c r="G75" s="36"/>
      <c r="H75" s="36"/>
    </row>
    <row r="76" spans="1:8" ht="18">
      <c r="A76" s="37">
        <v>39136</v>
      </c>
      <c r="B76" s="44">
        <v>161.97</v>
      </c>
      <c r="C76" s="45">
        <v>102</v>
      </c>
      <c r="D76" s="45">
        <v>18</v>
      </c>
      <c r="E76" s="44">
        <v>0</v>
      </c>
      <c r="F76" s="36"/>
      <c r="G76" s="36"/>
      <c r="H76" s="36"/>
    </row>
    <row r="77" spans="1:8" ht="18">
      <c r="A77" s="37">
        <v>39137</v>
      </c>
      <c r="B77" s="44">
        <v>69.99</v>
      </c>
      <c r="C77" s="45">
        <v>81</v>
      </c>
      <c r="D77" s="45">
        <v>3</v>
      </c>
      <c r="E77" s="44">
        <v>0</v>
      </c>
      <c r="F77" s="36"/>
      <c r="G77" s="36"/>
      <c r="H77" s="36"/>
    </row>
    <row r="78" spans="1:8" ht="18">
      <c r="A78" s="37">
        <v>39138</v>
      </c>
      <c r="B78" s="44">
        <v>7.49</v>
      </c>
      <c r="C78" s="45">
        <v>63</v>
      </c>
      <c r="D78" s="44">
        <v>0</v>
      </c>
      <c r="E78" s="44">
        <v>0</v>
      </c>
      <c r="F78" s="36"/>
      <c r="G78" s="36"/>
      <c r="H78" s="36" t="s">
        <v>1</v>
      </c>
    </row>
    <row r="79" spans="1:8" ht="18">
      <c r="A79" s="37">
        <v>39139</v>
      </c>
      <c r="B79" s="44">
        <v>132.67</v>
      </c>
      <c r="C79" s="44">
        <v>0</v>
      </c>
      <c r="D79" s="93">
        <v>22</v>
      </c>
      <c r="E79" s="93">
        <v>1</v>
      </c>
      <c r="F79" s="36"/>
      <c r="G79" s="36"/>
      <c r="H79" s="36"/>
    </row>
    <row r="80" spans="1:8" ht="18">
      <c r="A80" s="37">
        <v>39140</v>
      </c>
      <c r="B80" s="44">
        <v>148.87</v>
      </c>
      <c r="C80" s="95">
        <v>57</v>
      </c>
      <c r="D80" s="93">
        <v>17</v>
      </c>
      <c r="E80" s="44">
        <v>0</v>
      </c>
      <c r="F80" s="36"/>
      <c r="G80" s="36"/>
      <c r="H80" s="36"/>
    </row>
    <row r="81" spans="1:8" ht="18">
      <c r="A81" s="37">
        <v>39141</v>
      </c>
      <c r="B81" s="44">
        <v>87.25</v>
      </c>
      <c r="C81" s="93">
        <v>67</v>
      </c>
      <c r="D81" s="45">
        <v>14</v>
      </c>
      <c r="E81" s="44">
        <v>0</v>
      </c>
      <c r="F81" s="36"/>
      <c r="G81" s="36"/>
      <c r="H81" s="36"/>
    </row>
    <row r="82" spans="1:8" ht="18">
      <c r="A82" s="151"/>
      <c r="B82" s="157"/>
      <c r="C82" s="45"/>
      <c r="D82" s="45"/>
      <c r="E82" s="45"/>
      <c r="F82" s="36"/>
      <c r="G82" s="36"/>
      <c r="H82" s="36"/>
    </row>
    <row r="83" spans="1:8" ht="18">
      <c r="A83" s="37" t="s">
        <v>1</v>
      </c>
      <c r="B83" s="157"/>
      <c r="C83" s="45" t="s">
        <v>1</v>
      </c>
      <c r="D83" s="45"/>
      <c r="E83" s="45"/>
      <c r="F83" s="36"/>
      <c r="G83" s="36"/>
      <c r="H83" s="36"/>
    </row>
    <row r="84" spans="1:8" ht="18">
      <c r="A84" s="37"/>
      <c r="B84" s="158"/>
      <c r="C84" s="159"/>
      <c r="D84" s="46"/>
      <c r="E84" s="159"/>
      <c r="F84" s="36"/>
      <c r="G84" s="36"/>
      <c r="H84" s="36"/>
    </row>
    <row r="85" spans="1:8" ht="18">
      <c r="A85" s="47" t="s">
        <v>22</v>
      </c>
      <c r="B85" s="44">
        <f>SUM(B54:B84)</f>
        <v>3112.9</v>
      </c>
      <c r="C85" s="45">
        <f>SUM(C54:C84)</f>
        <v>2364</v>
      </c>
      <c r="D85" s="45">
        <f>SUM(D54:D84)</f>
        <v>374</v>
      </c>
      <c r="E85" s="45">
        <f>SUM(E54:E84)</f>
        <v>22</v>
      </c>
      <c r="F85" s="36"/>
      <c r="G85" s="36"/>
      <c r="H85" s="36"/>
    </row>
    <row r="86" spans="1:5" ht="18">
      <c r="A86" s="48"/>
      <c r="B86" s="129">
        <f>D25</f>
        <v>68.596</v>
      </c>
      <c r="C86" s="49"/>
      <c r="D86" s="117"/>
      <c r="E86" s="10"/>
    </row>
    <row r="87" spans="1:6" ht="16.5" customHeight="1">
      <c r="A87" s="9"/>
      <c r="B87" s="145">
        <f>SUM(B85:B86)</f>
        <v>3181.496</v>
      </c>
      <c r="C87" s="91"/>
      <c r="D87" s="116"/>
      <c r="E87" s="9"/>
      <c r="F87" s="34" t="s">
        <v>1</v>
      </c>
    </row>
    <row r="88" spans="1:5" ht="20.25">
      <c r="A88" s="50"/>
      <c r="B88" s="51"/>
      <c r="C88" s="52"/>
      <c r="D88" s="118"/>
      <c r="E88" s="50"/>
    </row>
    <row r="89" spans="1:5" ht="20.25">
      <c r="A89" s="50"/>
      <c r="B89" s="51"/>
      <c r="C89" s="52"/>
      <c r="D89" s="118"/>
      <c r="E89" s="50"/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</sheetData>
  <printOptions horizontalCentered="1"/>
  <pageMargins left="0.5" right="0.5" top="1" bottom="1" header="0.5" footer="0.5"/>
  <pageSetup fitToHeight="2" horizontalDpi="600" verticalDpi="600" orientation="portrait" scale="67" r:id="rId1"/>
  <headerFooter alignWithMargins="0">
    <oddFooter>&amp;CPage &amp;P</oddFooter>
  </headerFooter>
  <rowBreaks count="1" manualBreakCount="1">
    <brk id="4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75" zoomScaleSheetLayoutView="75" workbookViewId="0" topLeftCell="A10">
      <selection activeCell="D20" sqref="D20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50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'[2]Mar'!$B$6</f>
        <v>1323.85</v>
      </c>
      <c r="E5" s="122">
        <f>D5/D7</f>
        <v>0.3769783640018908</v>
      </c>
      <c r="G5" s="16"/>
    </row>
    <row r="6" spans="1:7" s="15" customFormat="1" ht="21" thickBot="1">
      <c r="A6" s="61" t="s">
        <v>24</v>
      </c>
      <c r="B6" s="19"/>
      <c r="C6" s="19"/>
      <c r="D6" s="144">
        <f>'[2]Mar'!$C$6</f>
        <v>2187.89</v>
      </c>
      <c r="E6" s="122">
        <f>D6/D7</f>
        <v>0.6230216359981092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3511.74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'[2]Mar'!$C$7</f>
        <v>182.9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'[2]Mar'!$D$7</f>
        <v>92.89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'[2]Mar'!$D$9</f>
        <v>94.25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370.04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153">
        <v>43.86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153">
        <f>200*7/2000</f>
        <v>0.7</v>
      </c>
      <c r="E16" s="17"/>
      <c r="G16" s="16"/>
    </row>
    <row r="17" spans="1:7" s="15" customFormat="1" ht="20.25">
      <c r="A17" s="57" t="s">
        <v>6</v>
      </c>
      <c r="B17" s="53"/>
      <c r="C17" s="44"/>
      <c r="D17" s="153">
        <v>1.6</v>
      </c>
      <c r="E17" s="17"/>
      <c r="G17" s="16"/>
    </row>
    <row r="18" spans="1:7" s="15" customFormat="1" ht="20.25">
      <c r="A18" s="57" t="s">
        <v>7</v>
      </c>
      <c r="B18" s="53"/>
      <c r="C18" s="44"/>
      <c r="D18" s="153">
        <v>2.6</v>
      </c>
      <c r="E18" s="17"/>
      <c r="G18" s="16"/>
    </row>
    <row r="19" spans="1:7" s="15" customFormat="1" ht="20.25">
      <c r="A19" s="57" t="s">
        <v>8</v>
      </c>
      <c r="B19" s="53"/>
      <c r="C19" s="44"/>
      <c r="D19" s="153">
        <v>19.98</v>
      </c>
      <c r="E19" s="17"/>
      <c r="G19" s="16"/>
    </row>
    <row r="20" spans="1:7" s="15" customFormat="1" ht="20.25">
      <c r="A20" s="57" t="s">
        <v>9</v>
      </c>
      <c r="B20" s="53"/>
      <c r="C20" s="44"/>
      <c r="D20" s="153">
        <v>11.71</v>
      </c>
      <c r="E20" s="17"/>
      <c r="G20" s="16"/>
    </row>
    <row r="21" spans="1:7" s="15" customFormat="1" ht="20.25">
      <c r="A21" s="57" t="s">
        <v>10</v>
      </c>
      <c r="B21" s="53"/>
      <c r="C21" s="44"/>
      <c r="D21" s="153">
        <f>550*0.004</f>
        <v>2.2</v>
      </c>
      <c r="E21" s="17"/>
      <c r="G21" s="16"/>
    </row>
    <row r="22" spans="1:7" s="15" customFormat="1" ht="20.25">
      <c r="A22" s="57" t="s">
        <v>11</v>
      </c>
      <c r="B22" s="53"/>
      <c r="C22" s="44"/>
      <c r="D22" s="153">
        <f>+(81)*0.01</f>
        <v>0.81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153">
        <v>8.52</v>
      </c>
      <c r="E23" s="17" t="s">
        <v>1</v>
      </c>
      <c r="G23" s="16"/>
    </row>
    <row r="24" spans="1:7" s="15" customFormat="1" ht="20.25">
      <c r="A24" s="57" t="s">
        <v>42</v>
      </c>
      <c r="B24" s="53"/>
      <c r="C24" s="58" t="s">
        <v>1</v>
      </c>
      <c r="D24" s="153">
        <v>0</v>
      </c>
      <c r="E24" s="17" t="s">
        <v>1</v>
      </c>
      <c r="G24" s="16"/>
    </row>
    <row r="25" spans="1:7" s="15" customFormat="1" ht="21" thickBot="1">
      <c r="A25" s="57" t="s">
        <v>13</v>
      </c>
      <c r="B25" s="53"/>
      <c r="C25" s="59"/>
      <c r="D25" s="169">
        <v>0</v>
      </c>
      <c r="E25" s="17"/>
      <c r="G25" s="16"/>
    </row>
    <row r="26" spans="1:7" s="15" customFormat="1" ht="21.75" thickBot="1" thickTop="1">
      <c r="A26" s="57"/>
      <c r="B26" s="53"/>
      <c r="C26" s="59"/>
      <c r="D26" s="124">
        <f>SUM(D15:D25)</f>
        <v>91.98000000000002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'[2]Mar'!$B$7</f>
        <v>93.25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'[2]Mar'!$B$9</f>
        <v>405.71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'[2]Mar'!$B$8</f>
        <v>26.43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525.39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987.4100000000001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4499.15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987.4100000000001</v>
      </c>
      <c r="E37" s="23">
        <f>D37/D36</f>
        <v>0.2194658991142772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3511.74</v>
      </c>
      <c r="E38" s="23">
        <f>E36-E37</f>
        <v>0.7805341008857228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39172</v>
      </c>
      <c r="B43" s="77"/>
      <c r="C43" s="97">
        <v>600</v>
      </c>
      <c r="D43" s="97">
        <v>1000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25.832800000000002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50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39142</v>
      </c>
      <c r="B55" s="41">
        <v>155.66</v>
      </c>
      <c r="C55" s="42">
        <v>100</v>
      </c>
      <c r="D55" s="160">
        <v>13</v>
      </c>
      <c r="E55" s="93">
        <v>2</v>
      </c>
    </row>
    <row r="56" spans="1:5" ht="18">
      <c r="A56" s="37">
        <v>39143</v>
      </c>
      <c r="B56" s="41">
        <v>160.62</v>
      </c>
      <c r="C56" s="42">
        <v>116</v>
      </c>
      <c r="D56" s="160">
        <v>18</v>
      </c>
      <c r="E56" s="93">
        <v>1</v>
      </c>
    </row>
    <row r="57" spans="1:5" ht="18">
      <c r="A57" s="37">
        <v>39144</v>
      </c>
      <c r="B57" s="41">
        <v>60.96</v>
      </c>
      <c r="C57" s="42">
        <v>147</v>
      </c>
      <c r="D57" s="160">
        <v>3</v>
      </c>
      <c r="E57" s="44">
        <v>0</v>
      </c>
    </row>
    <row r="58" spans="1:5" ht="18">
      <c r="A58" s="37">
        <v>39145</v>
      </c>
      <c r="B58" s="41">
        <v>19.07</v>
      </c>
      <c r="C58" s="42">
        <v>148</v>
      </c>
      <c r="D58" s="44">
        <v>0</v>
      </c>
      <c r="E58" s="44">
        <v>0</v>
      </c>
    </row>
    <row r="59" spans="1:5" ht="18">
      <c r="A59" s="37">
        <v>39146</v>
      </c>
      <c r="B59" s="41">
        <v>85.13</v>
      </c>
      <c r="C59" s="44">
        <v>0</v>
      </c>
      <c r="D59" s="93">
        <v>12</v>
      </c>
      <c r="E59" s="44">
        <v>0</v>
      </c>
    </row>
    <row r="60" spans="1:5" ht="18">
      <c r="A60" s="37">
        <v>39147</v>
      </c>
      <c r="B60" s="41">
        <v>234.76</v>
      </c>
      <c r="C60" s="93">
        <v>140</v>
      </c>
      <c r="D60" s="93">
        <v>17</v>
      </c>
      <c r="E60" s="44">
        <v>0</v>
      </c>
    </row>
    <row r="61" spans="1:5" ht="18">
      <c r="A61" s="37">
        <v>39148</v>
      </c>
      <c r="B61" s="41">
        <v>123.14</v>
      </c>
      <c r="C61" s="95">
        <v>97</v>
      </c>
      <c r="D61" s="160">
        <v>17</v>
      </c>
      <c r="E61" s="44">
        <v>0</v>
      </c>
    </row>
    <row r="62" spans="1:5" ht="18">
      <c r="A62" s="37">
        <v>39149</v>
      </c>
      <c r="B62" s="41">
        <v>197.55</v>
      </c>
      <c r="C62" s="42">
        <v>109</v>
      </c>
      <c r="D62" s="160">
        <v>17</v>
      </c>
      <c r="E62" s="93">
        <v>1</v>
      </c>
    </row>
    <row r="63" spans="1:5" ht="18">
      <c r="A63" s="37">
        <v>39150</v>
      </c>
      <c r="B63" s="41">
        <v>153.42</v>
      </c>
      <c r="C63" s="42">
        <v>117</v>
      </c>
      <c r="D63" s="160">
        <v>21</v>
      </c>
      <c r="E63" s="44">
        <v>0</v>
      </c>
    </row>
    <row r="64" spans="1:5" ht="18">
      <c r="A64" s="37">
        <v>39151</v>
      </c>
      <c r="B64" s="41">
        <v>28.37</v>
      </c>
      <c r="C64" s="42">
        <v>106</v>
      </c>
      <c r="D64" s="160">
        <v>1</v>
      </c>
      <c r="E64" s="44">
        <v>0</v>
      </c>
    </row>
    <row r="65" spans="1:5" ht="18">
      <c r="A65" s="37">
        <v>39152</v>
      </c>
      <c r="B65" s="41">
        <v>16.16</v>
      </c>
      <c r="C65" s="42">
        <v>119</v>
      </c>
      <c r="D65" s="44">
        <v>0</v>
      </c>
      <c r="E65" s="44">
        <v>0</v>
      </c>
    </row>
    <row r="66" spans="1:5" ht="18">
      <c r="A66" s="37">
        <v>39153</v>
      </c>
      <c r="B66" s="41">
        <v>138.66</v>
      </c>
      <c r="C66" s="44">
        <v>0</v>
      </c>
      <c r="D66" s="93">
        <v>22</v>
      </c>
      <c r="E66" s="93">
        <v>1</v>
      </c>
    </row>
    <row r="67" spans="1:5" ht="18">
      <c r="A67" s="37">
        <v>39154</v>
      </c>
      <c r="B67" s="41">
        <v>186.53</v>
      </c>
      <c r="C67" s="93">
        <v>138</v>
      </c>
      <c r="D67" s="93">
        <v>18</v>
      </c>
      <c r="E67" s="44">
        <v>0</v>
      </c>
    </row>
    <row r="68" spans="1:5" ht="18">
      <c r="A68" s="37">
        <v>39155</v>
      </c>
      <c r="B68" s="41">
        <v>170.68</v>
      </c>
      <c r="C68" s="95">
        <v>121</v>
      </c>
      <c r="D68" s="160">
        <v>19</v>
      </c>
      <c r="E68" s="44">
        <v>0</v>
      </c>
    </row>
    <row r="69" spans="1:5" ht="18">
      <c r="A69" s="37">
        <v>39156</v>
      </c>
      <c r="B69" s="41">
        <v>162.85</v>
      </c>
      <c r="C69" s="42">
        <v>108</v>
      </c>
      <c r="D69" s="160">
        <v>14</v>
      </c>
      <c r="E69" s="93">
        <v>4</v>
      </c>
    </row>
    <row r="70" spans="1:5" ht="18">
      <c r="A70" s="37">
        <v>39157</v>
      </c>
      <c r="B70" s="44">
        <v>169.78</v>
      </c>
      <c r="C70" s="161">
        <v>120</v>
      </c>
      <c r="D70" s="128">
        <v>27</v>
      </c>
      <c r="E70" s="93">
        <v>1</v>
      </c>
    </row>
    <row r="71" spans="1:5" ht="18">
      <c r="A71" s="37">
        <v>39158</v>
      </c>
      <c r="B71" s="44">
        <v>55.34</v>
      </c>
      <c r="C71" s="45">
        <v>135</v>
      </c>
      <c r="D71" s="128">
        <v>4</v>
      </c>
      <c r="E71" s="44">
        <v>0</v>
      </c>
    </row>
    <row r="72" spans="1:5" ht="18">
      <c r="A72" s="37">
        <v>39159</v>
      </c>
      <c r="B72" s="44">
        <v>23.4</v>
      </c>
      <c r="C72" s="45">
        <v>173</v>
      </c>
      <c r="D72" s="44">
        <v>0</v>
      </c>
      <c r="E72" s="44">
        <v>0</v>
      </c>
    </row>
    <row r="73" spans="1:5" ht="18">
      <c r="A73" s="37">
        <v>39160</v>
      </c>
      <c r="B73" s="44">
        <v>160.84</v>
      </c>
      <c r="C73" s="44">
        <v>0</v>
      </c>
      <c r="D73" s="93">
        <v>26</v>
      </c>
      <c r="E73" s="93">
        <v>3</v>
      </c>
    </row>
    <row r="74" spans="1:5" ht="18">
      <c r="A74" s="37">
        <v>39161</v>
      </c>
      <c r="B74" s="44">
        <v>388.43</v>
      </c>
      <c r="C74" s="93">
        <v>138</v>
      </c>
      <c r="D74" s="93">
        <v>22</v>
      </c>
      <c r="E74" s="93">
        <v>2</v>
      </c>
    </row>
    <row r="75" spans="1:5" ht="18">
      <c r="A75" s="37">
        <v>39162</v>
      </c>
      <c r="B75" s="44">
        <v>365.68</v>
      </c>
      <c r="C75" s="93">
        <v>128</v>
      </c>
      <c r="D75" s="128">
        <v>21</v>
      </c>
      <c r="E75" s="93">
        <v>3</v>
      </c>
    </row>
    <row r="76" spans="1:5" ht="18">
      <c r="A76" s="37">
        <v>39163</v>
      </c>
      <c r="B76" s="44">
        <v>185.08</v>
      </c>
      <c r="C76" s="45">
        <v>97</v>
      </c>
      <c r="D76" s="128">
        <v>23</v>
      </c>
      <c r="E76" s="93">
        <v>1</v>
      </c>
    </row>
    <row r="77" spans="1:5" ht="18">
      <c r="A77" s="37">
        <v>39164</v>
      </c>
      <c r="B77" s="44">
        <v>156.87</v>
      </c>
      <c r="C77" s="45">
        <v>131</v>
      </c>
      <c r="D77" s="128">
        <v>22</v>
      </c>
      <c r="E77" s="93">
        <v>2</v>
      </c>
    </row>
    <row r="78" spans="1:5" ht="18">
      <c r="A78" s="37">
        <v>39165</v>
      </c>
      <c r="B78" s="44">
        <v>63.23</v>
      </c>
      <c r="C78" s="45">
        <v>132</v>
      </c>
      <c r="D78" s="128">
        <v>3</v>
      </c>
      <c r="E78" s="44">
        <v>0</v>
      </c>
    </row>
    <row r="79" spans="1:5" ht="18">
      <c r="A79" s="37">
        <v>39166</v>
      </c>
      <c r="B79" s="44">
        <v>20.62</v>
      </c>
      <c r="C79" s="45">
        <v>157</v>
      </c>
      <c r="D79" s="44">
        <v>0</v>
      </c>
      <c r="E79" s="44">
        <v>0</v>
      </c>
    </row>
    <row r="80" spans="1:5" ht="18">
      <c r="A80" s="37">
        <v>39167</v>
      </c>
      <c r="B80" s="44">
        <v>127.74</v>
      </c>
      <c r="C80" s="44">
        <v>0</v>
      </c>
      <c r="D80" s="93">
        <v>26</v>
      </c>
      <c r="E80" s="44">
        <v>0</v>
      </c>
    </row>
    <row r="81" spans="1:5" ht="18">
      <c r="A81" s="37">
        <v>39168</v>
      </c>
      <c r="B81" s="44">
        <v>194.54</v>
      </c>
      <c r="C81" s="93">
        <v>133</v>
      </c>
      <c r="D81" s="93">
        <v>21</v>
      </c>
      <c r="E81" s="93">
        <v>3</v>
      </c>
    </row>
    <row r="82" spans="1:5" ht="18">
      <c r="A82" s="37">
        <v>39169</v>
      </c>
      <c r="B82" s="44">
        <v>192.62</v>
      </c>
      <c r="C82" s="93">
        <v>129</v>
      </c>
      <c r="D82" s="128">
        <v>23</v>
      </c>
      <c r="E82" s="44">
        <v>0</v>
      </c>
    </row>
    <row r="83" spans="1:5" ht="18">
      <c r="A83" s="37">
        <v>39170</v>
      </c>
      <c r="B83" s="44">
        <v>180.27</v>
      </c>
      <c r="C83" s="45">
        <v>101</v>
      </c>
      <c r="D83" s="128">
        <v>20</v>
      </c>
      <c r="E83" s="93">
        <v>1</v>
      </c>
    </row>
    <row r="84" spans="1:5" ht="18">
      <c r="A84" s="37">
        <v>39171</v>
      </c>
      <c r="B84" s="44">
        <v>182.13</v>
      </c>
      <c r="C84" s="45">
        <v>138</v>
      </c>
      <c r="D84" s="128">
        <v>21</v>
      </c>
      <c r="E84" s="93">
        <v>3</v>
      </c>
    </row>
    <row r="85" spans="1:5" ht="18">
      <c r="A85" s="37">
        <v>39172</v>
      </c>
      <c r="B85" s="127">
        <v>47.04</v>
      </c>
      <c r="C85" s="46">
        <v>133</v>
      </c>
      <c r="D85" s="162">
        <v>1</v>
      </c>
      <c r="E85" s="127">
        <v>0</v>
      </c>
    </row>
    <row r="86" spans="1:5" ht="18">
      <c r="A86" s="47" t="s">
        <v>22</v>
      </c>
      <c r="B86" s="44">
        <f>SUM(B55:B85)</f>
        <v>4407.17</v>
      </c>
      <c r="C86" s="45">
        <f>SUM(C55:C85)</f>
        <v>3411</v>
      </c>
      <c r="D86" s="45">
        <f>SUM(D55:D85)</f>
        <v>452</v>
      </c>
      <c r="E86" s="45">
        <f>SUM(E55:E85)</f>
        <v>28</v>
      </c>
    </row>
    <row r="87" spans="1:5" ht="18">
      <c r="A87" s="48"/>
      <c r="B87" s="152">
        <f>D26</f>
        <v>91.98000000000002</v>
      </c>
      <c r="C87" s="49"/>
      <c r="D87" s="117"/>
      <c r="E87" s="10"/>
    </row>
    <row r="88" spans="1:6" ht="16.5" customHeight="1">
      <c r="A88" s="9" t="s">
        <v>51</v>
      </c>
      <c r="B88" s="145">
        <f>SUM(B86:B87)</f>
        <v>4499.15</v>
      </c>
      <c r="C88" s="91"/>
      <c r="D88" s="116"/>
      <c r="E88" s="9"/>
      <c r="F88" s="34" t="s">
        <v>1</v>
      </c>
    </row>
    <row r="89" spans="1:5" ht="20.25">
      <c r="A89" s="50"/>
      <c r="B89" s="51"/>
      <c r="C89" s="52"/>
      <c r="D89" s="118"/>
      <c r="E89" s="50"/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</sheetData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75" zoomScaleNormal="75" zoomScaleSheetLayoutView="75" workbookViewId="0" topLeftCell="A19">
      <selection activeCell="D20" sqref="D20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52</v>
      </c>
      <c r="B2" s="7"/>
      <c r="C2" s="7"/>
      <c r="D2" s="99"/>
      <c r="E2" s="8"/>
      <c r="F2" s="4"/>
    </row>
    <row r="3" spans="1:6" s="123" customFormat="1" ht="28.5" thickBot="1">
      <c r="A3" s="163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'[2]April'!$B$6</f>
        <v>780.9</v>
      </c>
      <c r="E5" s="122">
        <f>D5/D7</f>
        <v>0.274429458029056</v>
      </c>
      <c r="G5" s="16"/>
    </row>
    <row r="6" spans="1:7" s="15" customFormat="1" ht="21" thickBot="1">
      <c r="A6" s="61" t="s">
        <v>24</v>
      </c>
      <c r="B6" s="19"/>
      <c r="C6" s="19"/>
      <c r="D6" s="144">
        <f>'[2]April'!$C$6</f>
        <v>2064.64</v>
      </c>
      <c r="E6" s="122">
        <f>D6/D7</f>
        <v>0.725570541970944</v>
      </c>
      <c r="G6" s="16"/>
    </row>
    <row r="7" spans="1:7" s="15" customFormat="1" ht="21" customHeight="1" thickBot="1">
      <c r="A7" s="94"/>
      <c r="B7" s="19"/>
      <c r="C7" s="19"/>
      <c r="D7" s="131">
        <f>SUM(D5:D6)</f>
        <v>2845.54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'[2]April'!$C$7</f>
        <v>236.86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'[2]April'!$D$7</f>
        <v>96.83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'[2]April'!$D$9</f>
        <v>136.14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469.83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153">
        <v>21.39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153">
        <v>0</v>
      </c>
      <c r="E16" s="17"/>
      <c r="G16" s="16"/>
    </row>
    <row r="17" spans="1:7" s="15" customFormat="1" ht="20.25">
      <c r="A17" s="57" t="s">
        <v>6</v>
      </c>
      <c r="B17" s="53"/>
      <c r="C17" s="44"/>
      <c r="D17" s="153">
        <v>0</v>
      </c>
      <c r="E17" s="17"/>
      <c r="G17" s="16"/>
    </row>
    <row r="18" spans="1:7" s="15" customFormat="1" ht="20.25">
      <c r="A18" s="57" t="s">
        <v>7</v>
      </c>
      <c r="B18" s="53"/>
      <c r="C18" s="44"/>
      <c r="D18" s="153">
        <v>0.72</v>
      </c>
      <c r="E18" s="17"/>
      <c r="G18" s="16"/>
    </row>
    <row r="19" spans="1:7" s="15" customFormat="1" ht="20.25">
      <c r="A19" s="57" t="s">
        <v>8</v>
      </c>
      <c r="B19" s="53"/>
      <c r="C19" s="44"/>
      <c r="D19" s="153">
        <v>26.46</v>
      </c>
      <c r="E19" s="17"/>
      <c r="G19" s="16"/>
    </row>
    <row r="20" spans="1:7" s="15" customFormat="1" ht="20.25">
      <c r="A20" s="57" t="s">
        <v>9</v>
      </c>
      <c r="B20" s="53"/>
      <c r="C20" s="44"/>
      <c r="D20" s="153">
        <v>2.77</v>
      </c>
      <c r="E20" s="17"/>
      <c r="G20" s="16"/>
    </row>
    <row r="21" spans="1:7" s="15" customFormat="1" ht="20.25">
      <c r="A21" s="57" t="s">
        <v>10</v>
      </c>
      <c r="B21" s="53"/>
      <c r="C21" s="44"/>
      <c r="D21" s="153">
        <f>1350*0.004</f>
        <v>5.4</v>
      </c>
      <c r="E21" s="17"/>
      <c r="G21" s="16"/>
    </row>
    <row r="22" spans="1:7" s="15" customFormat="1" ht="20.25">
      <c r="A22" s="57" t="s">
        <v>11</v>
      </c>
      <c r="B22" s="53"/>
      <c r="C22" s="44"/>
      <c r="D22" s="153">
        <f>+(22)*0.01</f>
        <v>0.22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153">
        <v>0</v>
      </c>
      <c r="E23" s="17" t="s">
        <v>1</v>
      </c>
      <c r="G23" s="16"/>
    </row>
    <row r="24" spans="1:7" s="15" customFormat="1" ht="20.25">
      <c r="A24" s="57" t="s">
        <v>42</v>
      </c>
      <c r="B24" s="53"/>
      <c r="C24" s="58" t="s">
        <v>1</v>
      </c>
      <c r="D24" s="153">
        <f>1*48000/2000</f>
        <v>24</v>
      </c>
      <c r="E24" s="17" t="s">
        <v>1</v>
      </c>
      <c r="G24" s="16"/>
    </row>
    <row r="25" spans="1:7" s="15" customFormat="1" ht="21" thickBot="1">
      <c r="A25" s="57" t="s">
        <v>13</v>
      </c>
      <c r="B25" s="53"/>
      <c r="C25" s="59"/>
      <c r="D25" s="169">
        <v>0</v>
      </c>
      <c r="E25" s="17"/>
      <c r="G25" s="16"/>
    </row>
    <row r="26" spans="1:7" s="15" customFormat="1" ht="21.75" thickBot="1" thickTop="1">
      <c r="A26" s="57"/>
      <c r="B26" s="53"/>
      <c r="C26" s="59"/>
      <c r="D26" s="124">
        <f>SUM(D15:D25)</f>
        <v>80.96000000000001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'[2]April'!$B$7</f>
        <v>81.33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'[2]April'!$B$9</f>
        <v>53.34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'[2]April'!$B$8</f>
        <v>14.11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148.78000000000003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699.57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3545.109999999999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699.57</v>
      </c>
      <c r="E37" s="23">
        <f>D37/D36</f>
        <v>0.1973337921813428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2845.539999999999</v>
      </c>
      <c r="E38" s="23">
        <f>E36-E37</f>
        <v>0.8026662078186572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39202</v>
      </c>
      <c r="B43" s="77"/>
      <c r="C43" s="97">
        <v>800</v>
      </c>
      <c r="D43" s="97">
        <v>200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29.0514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52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39173</v>
      </c>
      <c r="B55" s="41">
        <v>18.44</v>
      </c>
      <c r="C55" s="130">
        <v>142</v>
      </c>
      <c r="D55" s="164">
        <v>0</v>
      </c>
      <c r="E55" s="164">
        <v>0</v>
      </c>
    </row>
    <row r="56" spans="1:5" ht="18">
      <c r="A56" s="37">
        <v>39174</v>
      </c>
      <c r="B56" s="41">
        <v>109.74</v>
      </c>
      <c r="C56" s="164">
        <v>0</v>
      </c>
      <c r="D56" s="165">
        <v>19</v>
      </c>
      <c r="E56" s="164">
        <v>1</v>
      </c>
    </row>
    <row r="57" spans="1:5" ht="18">
      <c r="A57" s="37">
        <v>39175</v>
      </c>
      <c r="B57" s="41">
        <v>261.55</v>
      </c>
      <c r="C57" s="164">
        <v>159</v>
      </c>
      <c r="D57" s="43">
        <v>23</v>
      </c>
      <c r="E57" s="166">
        <v>3</v>
      </c>
    </row>
    <row r="58" spans="1:5" ht="18">
      <c r="A58" s="37">
        <v>39176</v>
      </c>
      <c r="B58" s="41">
        <v>149.04</v>
      </c>
      <c r="C58" s="130">
        <v>116</v>
      </c>
      <c r="D58" s="43">
        <v>21</v>
      </c>
      <c r="E58" s="164">
        <v>0</v>
      </c>
    </row>
    <row r="59" spans="1:5" ht="18">
      <c r="A59" s="37">
        <v>39177</v>
      </c>
      <c r="B59" s="41">
        <v>173.93</v>
      </c>
      <c r="C59" s="130">
        <v>121</v>
      </c>
      <c r="D59" s="43">
        <v>24</v>
      </c>
      <c r="E59" s="160">
        <v>3</v>
      </c>
    </row>
    <row r="60" spans="1:5" ht="18">
      <c r="A60" s="37">
        <v>39178</v>
      </c>
      <c r="B60" s="41">
        <v>156.26</v>
      </c>
      <c r="C60" s="130">
        <v>119</v>
      </c>
      <c r="D60" s="166">
        <v>24</v>
      </c>
      <c r="E60" s="160">
        <v>3</v>
      </c>
    </row>
    <row r="61" spans="1:5" ht="18">
      <c r="A61" s="37">
        <v>39179</v>
      </c>
      <c r="B61" s="41">
        <v>30.64</v>
      </c>
      <c r="C61" s="95">
        <v>157</v>
      </c>
      <c r="D61" s="43">
        <v>1</v>
      </c>
      <c r="E61" s="164">
        <v>0</v>
      </c>
    </row>
    <row r="62" spans="1:5" ht="18">
      <c r="A62" s="37">
        <v>39180</v>
      </c>
      <c r="B62" s="41">
        <v>0</v>
      </c>
      <c r="C62" s="164">
        <v>0</v>
      </c>
      <c r="D62" s="164">
        <v>0</v>
      </c>
      <c r="E62" s="164">
        <v>0</v>
      </c>
    </row>
    <row r="63" spans="1:5" ht="18">
      <c r="A63" s="37">
        <v>39181</v>
      </c>
      <c r="B63" s="41">
        <v>110.66</v>
      </c>
      <c r="C63" s="164">
        <v>0</v>
      </c>
      <c r="D63" s="164">
        <v>20</v>
      </c>
      <c r="E63" s="164">
        <v>0</v>
      </c>
    </row>
    <row r="64" spans="1:5" ht="18">
      <c r="A64" s="37">
        <v>39182</v>
      </c>
      <c r="B64" s="41">
        <v>202.59</v>
      </c>
      <c r="C64" s="164">
        <v>173</v>
      </c>
      <c r="D64" s="43">
        <v>20</v>
      </c>
      <c r="E64" s="166">
        <v>3</v>
      </c>
    </row>
    <row r="65" spans="1:5" ht="18">
      <c r="A65" s="37">
        <v>39183</v>
      </c>
      <c r="B65" s="41">
        <v>113.26</v>
      </c>
      <c r="C65" s="130">
        <v>97</v>
      </c>
      <c r="D65" s="43">
        <v>18</v>
      </c>
      <c r="E65" s="164">
        <v>0</v>
      </c>
    </row>
    <row r="66" spans="1:5" ht="18">
      <c r="A66" s="37">
        <v>39184</v>
      </c>
      <c r="B66" s="41">
        <v>179.58</v>
      </c>
      <c r="C66" s="130">
        <v>120</v>
      </c>
      <c r="D66" s="166">
        <v>22</v>
      </c>
      <c r="E66" s="164">
        <v>2</v>
      </c>
    </row>
    <row r="67" spans="1:5" ht="18">
      <c r="A67" s="37">
        <v>39185</v>
      </c>
      <c r="B67" s="41">
        <v>144.05</v>
      </c>
      <c r="C67" s="130">
        <v>141</v>
      </c>
      <c r="D67" s="166">
        <v>20</v>
      </c>
      <c r="E67" s="164">
        <v>2</v>
      </c>
    </row>
    <row r="68" spans="1:5" ht="18">
      <c r="A68" s="37">
        <v>39186</v>
      </c>
      <c r="B68" s="41">
        <v>45.8</v>
      </c>
      <c r="C68" s="95">
        <v>90</v>
      </c>
      <c r="D68" s="43">
        <v>3</v>
      </c>
      <c r="E68" s="164">
        <v>0</v>
      </c>
    </row>
    <row r="69" spans="1:5" ht="18">
      <c r="A69" s="37">
        <v>39187</v>
      </c>
      <c r="B69" s="41">
        <v>16.62</v>
      </c>
      <c r="C69" s="130">
        <v>136</v>
      </c>
      <c r="D69" s="164">
        <v>0</v>
      </c>
      <c r="E69" s="164">
        <v>0</v>
      </c>
    </row>
    <row r="70" spans="1:5" ht="18">
      <c r="A70" s="37">
        <v>39188</v>
      </c>
      <c r="B70" s="164">
        <v>158.77</v>
      </c>
      <c r="C70" s="164">
        <v>0</v>
      </c>
      <c r="D70" s="164">
        <v>25</v>
      </c>
      <c r="E70" s="164">
        <v>1</v>
      </c>
    </row>
    <row r="71" spans="1:5" ht="18">
      <c r="A71" s="37">
        <v>39189</v>
      </c>
      <c r="B71" s="164">
        <v>146.38</v>
      </c>
      <c r="C71" s="164">
        <v>136</v>
      </c>
      <c r="D71" s="164">
        <v>21</v>
      </c>
      <c r="E71" s="164">
        <v>3</v>
      </c>
    </row>
    <row r="72" spans="1:5" ht="18">
      <c r="A72" s="37">
        <v>39190</v>
      </c>
      <c r="B72" s="44">
        <v>178.51</v>
      </c>
      <c r="C72" s="128">
        <v>114</v>
      </c>
      <c r="D72" s="45">
        <v>23</v>
      </c>
      <c r="E72" s="128">
        <v>1</v>
      </c>
    </row>
    <row r="73" spans="1:5" ht="18">
      <c r="A73" s="37">
        <v>39191</v>
      </c>
      <c r="B73" s="44">
        <v>162.17</v>
      </c>
      <c r="C73" s="128">
        <v>126</v>
      </c>
      <c r="D73" s="45">
        <v>23</v>
      </c>
      <c r="E73" s="164">
        <v>0</v>
      </c>
    </row>
    <row r="74" spans="1:5" ht="18">
      <c r="A74" s="37">
        <v>39192</v>
      </c>
      <c r="B74" s="44">
        <v>142</v>
      </c>
      <c r="C74" s="128">
        <v>93</v>
      </c>
      <c r="D74" s="166">
        <v>22</v>
      </c>
      <c r="E74" s="164">
        <v>0</v>
      </c>
    </row>
    <row r="75" spans="1:5" ht="18">
      <c r="A75" s="37">
        <v>39193</v>
      </c>
      <c r="B75" s="44">
        <v>30.27</v>
      </c>
      <c r="C75" s="93">
        <v>113</v>
      </c>
      <c r="D75" s="45">
        <v>3</v>
      </c>
      <c r="E75" s="164">
        <v>0</v>
      </c>
    </row>
    <row r="76" spans="1:5" ht="18">
      <c r="A76" s="37">
        <v>39194</v>
      </c>
      <c r="B76" s="44">
        <v>13.33</v>
      </c>
      <c r="C76" s="128">
        <v>104</v>
      </c>
      <c r="D76" s="164">
        <v>0</v>
      </c>
      <c r="E76" s="164">
        <v>0</v>
      </c>
    </row>
    <row r="77" spans="1:5" ht="18">
      <c r="A77" s="37">
        <v>39195</v>
      </c>
      <c r="B77" s="44">
        <v>181.29</v>
      </c>
      <c r="C77" s="164">
        <v>0</v>
      </c>
      <c r="D77" s="164">
        <v>28</v>
      </c>
      <c r="E77" s="164">
        <v>3</v>
      </c>
    </row>
    <row r="78" spans="1:5" ht="18">
      <c r="A78" s="37">
        <v>39196</v>
      </c>
      <c r="B78" s="44">
        <v>211.27</v>
      </c>
      <c r="C78" s="164">
        <v>149</v>
      </c>
      <c r="D78" s="166">
        <v>23</v>
      </c>
      <c r="E78" s="160">
        <v>2</v>
      </c>
    </row>
    <row r="79" spans="1:5" ht="18">
      <c r="A79" s="37">
        <v>39197</v>
      </c>
      <c r="B79" s="44">
        <v>171.85</v>
      </c>
      <c r="C79" s="128">
        <v>139</v>
      </c>
      <c r="D79" s="45">
        <v>15</v>
      </c>
      <c r="E79" s="128">
        <v>1</v>
      </c>
    </row>
    <row r="80" spans="1:5" ht="18">
      <c r="A80" s="37">
        <v>39198</v>
      </c>
      <c r="B80" s="44">
        <v>173.51</v>
      </c>
      <c r="C80" s="128">
        <v>112</v>
      </c>
      <c r="D80" s="45">
        <v>18</v>
      </c>
      <c r="E80" s="164">
        <v>0</v>
      </c>
    </row>
    <row r="81" spans="1:5" ht="18">
      <c r="A81" s="37">
        <v>39199</v>
      </c>
      <c r="B81" s="44">
        <v>129.55</v>
      </c>
      <c r="C81" s="128">
        <v>119</v>
      </c>
      <c r="D81" s="166">
        <v>13</v>
      </c>
      <c r="E81" s="160">
        <v>1</v>
      </c>
    </row>
    <row r="82" spans="1:5" ht="18">
      <c r="A82" s="37">
        <v>39200</v>
      </c>
      <c r="B82" s="44">
        <v>34.62</v>
      </c>
      <c r="C82" s="93">
        <v>154</v>
      </c>
      <c r="D82" s="45">
        <v>1</v>
      </c>
      <c r="E82" s="164">
        <v>0</v>
      </c>
    </row>
    <row r="83" spans="1:5" ht="18">
      <c r="A83" s="37">
        <v>39201</v>
      </c>
      <c r="B83" s="44">
        <v>18.47</v>
      </c>
      <c r="C83" s="128">
        <v>151</v>
      </c>
      <c r="D83" s="164">
        <v>0</v>
      </c>
      <c r="E83" s="164">
        <v>0</v>
      </c>
    </row>
    <row r="84" spans="1:5" ht="18">
      <c r="A84" s="37">
        <v>39202</v>
      </c>
      <c r="B84" s="44">
        <v>0</v>
      </c>
      <c r="C84" s="164">
        <v>0</v>
      </c>
      <c r="D84" s="164">
        <v>0</v>
      </c>
      <c r="E84" s="164">
        <v>0</v>
      </c>
    </row>
    <row r="85" spans="1:5" ht="18">
      <c r="A85" s="37"/>
      <c r="B85" s="158"/>
      <c r="C85" s="167"/>
      <c r="D85" s="46"/>
      <c r="E85" s="162"/>
    </row>
    <row r="86" spans="1:5" ht="18">
      <c r="A86" s="47" t="s">
        <v>22</v>
      </c>
      <c r="B86" s="44">
        <f>SUM(B55:B85)</f>
        <v>3464.149999999999</v>
      </c>
      <c r="C86" s="45">
        <f>SUM(C55:C85)</f>
        <v>3081</v>
      </c>
      <c r="D86" s="45">
        <f>SUM(D55:D85)</f>
        <v>430</v>
      </c>
      <c r="E86" s="45">
        <f>SUM(E55:E85)</f>
        <v>29</v>
      </c>
    </row>
    <row r="87" spans="1:5" ht="18">
      <c r="A87" s="48"/>
      <c r="B87" s="129">
        <f>D26</f>
        <v>80.96000000000001</v>
      </c>
      <c r="C87" s="49"/>
      <c r="D87" s="117"/>
      <c r="E87" s="10"/>
    </row>
    <row r="88" spans="1:6" ht="16.5" customHeight="1">
      <c r="A88" s="9"/>
      <c r="B88" s="145">
        <f>SUM(B86:B87)</f>
        <v>3545.109999999999</v>
      </c>
      <c r="C88" s="91"/>
      <c r="D88" s="116"/>
      <c r="E88" s="9"/>
      <c r="F88" s="34" t="s">
        <v>1</v>
      </c>
    </row>
    <row r="89" spans="1:5" ht="20.25">
      <c r="A89" s="50"/>
      <c r="B89" s="51"/>
      <c r="C89" s="52"/>
      <c r="D89" s="118"/>
      <c r="E89" s="50"/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</sheetData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75" zoomScaleNormal="75" zoomScaleSheetLayoutView="75" workbookViewId="0" topLeftCell="A39">
      <selection activeCell="D33" sqref="D33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53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'[2]May'!$B$6</f>
        <v>946.62</v>
      </c>
      <c r="E5" s="122">
        <f>D5/D7</f>
        <v>0.2869536749058766</v>
      </c>
      <c r="G5" s="16"/>
    </row>
    <row r="6" spans="1:7" s="15" customFormat="1" ht="21" thickBot="1">
      <c r="A6" s="61" t="s">
        <v>24</v>
      </c>
      <c r="B6" s="19"/>
      <c r="C6" s="19"/>
      <c r="D6" s="144">
        <f>'[2]May'!$C$6</f>
        <v>2352.24</v>
      </c>
      <c r="E6" s="122">
        <f>D6/D7</f>
        <v>0.7130463250941235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3298.8599999999997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'[2]May'!$C$7</f>
        <v>276.45000000000005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'[2]May'!$D$7</f>
        <v>119.50999999999999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'[2]May'!$D$9</f>
        <v>86.87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482.83000000000004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153">
        <f>'[2]May'!$E$13</f>
        <v>22.57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153">
        <f>'[2]May'!$E$14</f>
        <v>0.44</v>
      </c>
      <c r="E16" s="17"/>
      <c r="G16" s="16"/>
    </row>
    <row r="17" spans="1:7" s="15" customFormat="1" ht="20.25">
      <c r="A17" s="57" t="s">
        <v>6</v>
      </c>
      <c r="B17" s="53"/>
      <c r="C17" s="44"/>
      <c r="D17" s="153">
        <f>'[2]May'!$E$16</f>
        <v>1.77</v>
      </c>
      <c r="E17" s="17"/>
      <c r="G17" s="16"/>
    </row>
    <row r="18" spans="1:7" s="15" customFormat="1" ht="20.25">
      <c r="A18" s="57" t="s">
        <v>7</v>
      </c>
      <c r="B18" s="53"/>
      <c r="C18" s="44"/>
      <c r="D18" s="153">
        <f>'[2]May'!$E$17</f>
        <v>27.88</v>
      </c>
      <c r="E18" s="17"/>
      <c r="G18" s="16"/>
    </row>
    <row r="19" spans="1:7" s="15" customFormat="1" ht="20.25">
      <c r="A19" s="57" t="s">
        <v>8</v>
      </c>
      <c r="B19" s="53"/>
      <c r="C19" s="44"/>
      <c r="D19" s="153">
        <f>'[2]May'!$E$18</f>
        <v>24.18</v>
      </c>
      <c r="E19" s="17"/>
      <c r="G19" s="16"/>
    </row>
    <row r="20" spans="1:7" s="15" customFormat="1" ht="20.25">
      <c r="A20" s="57" t="s">
        <v>9</v>
      </c>
      <c r="B20" s="53"/>
      <c r="C20" s="44"/>
      <c r="D20" s="153">
        <f>'[2]May'!$E$19</f>
        <v>0</v>
      </c>
      <c r="E20" s="17"/>
      <c r="G20" s="16"/>
    </row>
    <row r="21" spans="1:7" s="15" customFormat="1" ht="20.25">
      <c r="A21" s="57" t="s">
        <v>10</v>
      </c>
      <c r="B21" s="53"/>
      <c r="C21" s="44"/>
      <c r="D21" s="153">
        <f>'[2]May'!$E$20</f>
        <v>0.75</v>
      </c>
      <c r="E21" s="17"/>
      <c r="G21" s="16"/>
    </row>
    <row r="22" spans="1:7" s="15" customFormat="1" ht="20.25">
      <c r="A22" s="57" t="s">
        <v>11</v>
      </c>
      <c r="B22" s="53"/>
      <c r="C22" s="44"/>
      <c r="D22" s="153">
        <f>'[2]May'!$E$21</f>
        <v>0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153">
        <f>'[2]May'!$E$22</f>
        <v>0</v>
      </c>
      <c r="E23" s="17" t="s">
        <v>1</v>
      </c>
      <c r="G23" s="16"/>
    </row>
    <row r="24" spans="1:7" s="15" customFormat="1" ht="20.25">
      <c r="A24" s="57" t="s">
        <v>42</v>
      </c>
      <c r="B24" s="53"/>
      <c r="C24" s="58" t="s">
        <v>1</v>
      </c>
      <c r="D24" s="153">
        <f>'[2]May'!$E$23</f>
        <v>1.26</v>
      </c>
      <c r="E24" s="17" t="s">
        <v>1</v>
      </c>
      <c r="G24" s="16"/>
    </row>
    <row r="25" spans="1:7" s="15" customFormat="1" ht="20.25">
      <c r="A25" s="57" t="s">
        <v>13</v>
      </c>
      <c r="B25" s="53"/>
      <c r="C25" s="59"/>
      <c r="D25" s="153">
        <v>0</v>
      </c>
      <c r="E25" s="17"/>
      <c r="G25" s="16"/>
    </row>
    <row r="26" spans="1:7" s="15" customFormat="1" ht="21" thickBot="1">
      <c r="A26" s="57"/>
      <c r="B26" s="53"/>
      <c r="C26" s="59"/>
      <c r="D26" s="124">
        <f>SUM(D15:D25)</f>
        <v>78.85000000000001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'[2]May'!$B$7</f>
        <v>128.27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'[2]May'!$B$9</f>
        <v>248.33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'[2]May'!$B$8</f>
        <v>18.91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395.51000000000005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957.1900000000002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4256.05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957.1900000000002</v>
      </c>
      <c r="E37" s="23">
        <f>D37/D36</f>
        <v>0.22490102324925698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3298.86</v>
      </c>
      <c r="E38" s="23">
        <f>E36-E37</f>
        <v>0.775098976750743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39233</v>
      </c>
      <c r="B43" s="77"/>
      <c r="C43" s="97">
        <v>100</v>
      </c>
      <c r="D43" s="97">
        <v>900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36.6961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53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39203</v>
      </c>
      <c r="B55" s="41">
        <v>192.1</v>
      </c>
      <c r="C55" s="93">
        <v>172</v>
      </c>
      <c r="D55" s="93">
        <v>17</v>
      </c>
      <c r="E55" s="93">
        <v>1</v>
      </c>
    </row>
    <row r="56" spans="1:5" ht="18">
      <c r="A56" s="37">
        <v>39204</v>
      </c>
      <c r="B56" s="41">
        <v>146.6</v>
      </c>
      <c r="C56" s="93">
        <v>105</v>
      </c>
      <c r="D56" s="93">
        <v>22</v>
      </c>
      <c r="E56" s="93">
        <v>1</v>
      </c>
    </row>
    <row r="57" spans="1:5" ht="18">
      <c r="A57" s="37">
        <v>39205</v>
      </c>
      <c r="B57" s="41">
        <v>171.6</v>
      </c>
      <c r="C57" s="93">
        <v>121</v>
      </c>
      <c r="D57" s="93">
        <v>20</v>
      </c>
      <c r="E57" s="93">
        <v>1</v>
      </c>
    </row>
    <row r="58" spans="1:5" ht="18">
      <c r="A58" s="37">
        <v>39206</v>
      </c>
      <c r="B58" s="41">
        <v>166.5</v>
      </c>
      <c r="C58" s="93">
        <v>116</v>
      </c>
      <c r="D58" s="93">
        <v>23</v>
      </c>
      <c r="E58" s="93" t="s">
        <v>54</v>
      </c>
    </row>
    <row r="59" spans="1:5" ht="18">
      <c r="A59" s="37">
        <v>39207</v>
      </c>
      <c r="B59" s="41">
        <v>54.6</v>
      </c>
      <c r="C59" s="93">
        <v>104</v>
      </c>
      <c r="D59" s="93">
        <v>1</v>
      </c>
      <c r="E59" s="93">
        <v>3</v>
      </c>
    </row>
    <row r="60" spans="1:5" ht="18">
      <c r="A60" s="37">
        <v>39208</v>
      </c>
      <c r="B60" s="41">
        <v>16.1</v>
      </c>
      <c r="C60" s="93">
        <v>117</v>
      </c>
      <c r="D60" s="93" t="s">
        <v>54</v>
      </c>
      <c r="E60" s="44" t="s">
        <v>54</v>
      </c>
    </row>
    <row r="61" spans="1:5" ht="18">
      <c r="A61" s="37">
        <v>39209</v>
      </c>
      <c r="B61" s="41">
        <v>133.6</v>
      </c>
      <c r="C61" s="44" t="s">
        <v>55</v>
      </c>
      <c r="D61" s="93">
        <v>25</v>
      </c>
      <c r="E61" s="93">
        <v>1</v>
      </c>
    </row>
    <row r="62" spans="1:5" ht="18">
      <c r="A62" s="37">
        <v>39210</v>
      </c>
      <c r="B62" s="41">
        <v>172.8</v>
      </c>
      <c r="C62" s="93">
        <v>153</v>
      </c>
      <c r="D62" s="93">
        <v>23</v>
      </c>
      <c r="E62" s="93">
        <v>1</v>
      </c>
    </row>
    <row r="63" spans="1:5" ht="18">
      <c r="A63" s="37">
        <v>39211</v>
      </c>
      <c r="B63" s="41">
        <v>200.8</v>
      </c>
      <c r="C63" s="93">
        <v>122</v>
      </c>
      <c r="D63" s="93">
        <v>17</v>
      </c>
      <c r="E63" s="93">
        <v>1</v>
      </c>
    </row>
    <row r="64" spans="1:5" ht="18">
      <c r="A64" s="37">
        <v>39212</v>
      </c>
      <c r="B64" s="41">
        <v>199.5</v>
      </c>
      <c r="C64" s="93">
        <v>149</v>
      </c>
      <c r="D64" s="93">
        <v>24</v>
      </c>
      <c r="E64" s="93">
        <v>1</v>
      </c>
    </row>
    <row r="65" spans="1:5" ht="18">
      <c r="A65" s="37">
        <v>39213</v>
      </c>
      <c r="B65" s="41">
        <v>182.4</v>
      </c>
      <c r="C65" s="93">
        <v>140</v>
      </c>
      <c r="D65" s="93">
        <v>22</v>
      </c>
      <c r="E65" s="93">
        <v>3</v>
      </c>
    </row>
    <row r="66" spans="1:5" ht="18">
      <c r="A66" s="37">
        <v>39214</v>
      </c>
      <c r="B66" s="41">
        <v>79.1</v>
      </c>
      <c r="C66" s="93">
        <v>132</v>
      </c>
      <c r="D66" s="93">
        <v>2</v>
      </c>
      <c r="E66" s="93">
        <v>4</v>
      </c>
    </row>
    <row r="67" spans="1:5" ht="18">
      <c r="A67" s="37">
        <v>39215</v>
      </c>
      <c r="B67" s="41">
        <v>14.9</v>
      </c>
      <c r="C67" s="93">
        <v>123</v>
      </c>
      <c r="D67" s="93" t="s">
        <v>54</v>
      </c>
      <c r="E67" s="44" t="s">
        <v>54</v>
      </c>
    </row>
    <row r="68" spans="1:5" ht="18">
      <c r="A68" s="37">
        <v>39216</v>
      </c>
      <c r="B68" s="41">
        <v>124.8</v>
      </c>
      <c r="C68" s="44" t="s">
        <v>54</v>
      </c>
      <c r="D68" s="93">
        <v>23</v>
      </c>
      <c r="E68" s="93" t="s">
        <v>54</v>
      </c>
    </row>
    <row r="69" spans="1:5" ht="18">
      <c r="A69" s="37">
        <v>39217</v>
      </c>
      <c r="B69" s="41">
        <v>147.9</v>
      </c>
      <c r="C69" s="93">
        <v>152</v>
      </c>
      <c r="D69" s="93">
        <v>15</v>
      </c>
      <c r="E69" s="93">
        <v>2</v>
      </c>
    </row>
    <row r="70" spans="1:5" ht="18">
      <c r="A70" s="37">
        <v>39218</v>
      </c>
      <c r="B70" s="44">
        <v>196.9</v>
      </c>
      <c r="C70" s="93">
        <v>103</v>
      </c>
      <c r="D70" s="93">
        <v>26</v>
      </c>
      <c r="E70" s="93">
        <v>1</v>
      </c>
    </row>
    <row r="71" spans="1:5" ht="18">
      <c r="A71" s="37">
        <v>39219</v>
      </c>
      <c r="B71" s="44">
        <v>191.5</v>
      </c>
      <c r="C71" s="93">
        <v>124</v>
      </c>
      <c r="D71" s="93">
        <v>23</v>
      </c>
      <c r="E71" s="93">
        <v>1</v>
      </c>
    </row>
    <row r="72" spans="1:5" ht="18">
      <c r="A72" s="37">
        <v>39220</v>
      </c>
      <c r="B72" s="44">
        <v>126.1</v>
      </c>
      <c r="C72" s="93">
        <v>111</v>
      </c>
      <c r="D72" s="93">
        <v>22</v>
      </c>
      <c r="E72" s="93">
        <v>3</v>
      </c>
    </row>
    <row r="73" spans="1:5" ht="18">
      <c r="A73" s="37">
        <v>39221</v>
      </c>
      <c r="B73" s="44">
        <v>65.4</v>
      </c>
      <c r="C73" s="93">
        <v>125</v>
      </c>
      <c r="D73" s="93">
        <v>16</v>
      </c>
      <c r="E73" s="44" t="s">
        <v>54</v>
      </c>
    </row>
    <row r="74" spans="1:5" ht="18">
      <c r="A74" s="37">
        <v>39222</v>
      </c>
      <c r="B74" s="44">
        <v>21</v>
      </c>
      <c r="C74" s="93">
        <v>137</v>
      </c>
      <c r="D74" s="93" t="s">
        <v>54</v>
      </c>
      <c r="E74" s="44" t="s">
        <v>54</v>
      </c>
    </row>
    <row r="75" spans="1:5" ht="18">
      <c r="A75" s="37">
        <v>39223</v>
      </c>
      <c r="B75" s="44">
        <v>99.9</v>
      </c>
      <c r="C75" s="44" t="s">
        <v>54</v>
      </c>
      <c r="D75" s="93">
        <v>17</v>
      </c>
      <c r="E75" s="93">
        <v>3</v>
      </c>
    </row>
    <row r="76" spans="1:5" ht="18">
      <c r="A76" s="37">
        <v>39224</v>
      </c>
      <c r="B76" s="44">
        <v>169</v>
      </c>
      <c r="C76" s="93">
        <v>157</v>
      </c>
      <c r="D76" s="93">
        <v>18</v>
      </c>
      <c r="E76" s="93">
        <v>3</v>
      </c>
    </row>
    <row r="77" spans="1:5" ht="18">
      <c r="A77" s="37">
        <v>39225</v>
      </c>
      <c r="B77" s="44">
        <v>188.7</v>
      </c>
      <c r="C77" s="93">
        <v>135</v>
      </c>
      <c r="D77" s="93">
        <v>22</v>
      </c>
      <c r="E77" s="93">
        <v>4</v>
      </c>
    </row>
    <row r="78" spans="1:5" ht="18">
      <c r="A78" s="37">
        <v>39226</v>
      </c>
      <c r="B78" s="44">
        <v>175.1</v>
      </c>
      <c r="C78" s="93">
        <v>110</v>
      </c>
      <c r="D78" s="93">
        <v>22</v>
      </c>
      <c r="E78" s="93">
        <v>3</v>
      </c>
    </row>
    <row r="79" spans="1:5" ht="18">
      <c r="A79" s="37">
        <v>39227</v>
      </c>
      <c r="B79" s="44">
        <v>224.3</v>
      </c>
      <c r="C79" s="93">
        <v>162</v>
      </c>
      <c r="D79" s="93">
        <v>26</v>
      </c>
      <c r="E79" s="93">
        <v>1</v>
      </c>
    </row>
    <row r="80" spans="1:5" ht="18">
      <c r="A80" s="37">
        <v>39228</v>
      </c>
      <c r="B80" s="44">
        <v>73.8</v>
      </c>
      <c r="C80" s="93">
        <v>158</v>
      </c>
      <c r="D80" s="93">
        <v>1</v>
      </c>
      <c r="E80" s="93">
        <v>2</v>
      </c>
    </row>
    <row r="81" spans="1:5" ht="18">
      <c r="A81" s="37">
        <v>39229</v>
      </c>
      <c r="B81" s="44">
        <v>18</v>
      </c>
      <c r="C81" s="93">
        <v>121</v>
      </c>
      <c r="D81" s="93" t="s">
        <v>54</v>
      </c>
      <c r="E81" s="44" t="s">
        <v>54</v>
      </c>
    </row>
    <row r="82" spans="1:5" ht="18">
      <c r="A82" s="37">
        <v>39230</v>
      </c>
      <c r="B82" s="44">
        <v>51</v>
      </c>
      <c r="C82" s="44" t="s">
        <v>54</v>
      </c>
      <c r="D82" s="93">
        <v>6</v>
      </c>
      <c r="E82" s="93" t="s">
        <v>54</v>
      </c>
    </row>
    <row r="83" spans="1:5" ht="18">
      <c r="A83" s="37">
        <v>39231</v>
      </c>
      <c r="B83" s="44">
        <v>145.6</v>
      </c>
      <c r="C83" s="93">
        <v>121</v>
      </c>
      <c r="D83" s="93">
        <v>17</v>
      </c>
      <c r="E83" s="93">
        <v>2</v>
      </c>
    </row>
    <row r="84" spans="1:5" ht="18">
      <c r="A84" s="37">
        <v>39232</v>
      </c>
      <c r="B84" s="44">
        <v>158.7</v>
      </c>
      <c r="C84" s="93">
        <v>107</v>
      </c>
      <c r="D84" s="93">
        <v>19</v>
      </c>
      <c r="E84" s="93">
        <v>2</v>
      </c>
    </row>
    <row r="85" spans="1:5" ht="18">
      <c r="A85" s="37">
        <v>39233</v>
      </c>
      <c r="B85" s="127">
        <v>269.1</v>
      </c>
      <c r="C85" s="143">
        <v>149</v>
      </c>
      <c r="D85" s="143">
        <v>24</v>
      </c>
      <c r="E85" s="143">
        <v>4</v>
      </c>
    </row>
    <row r="86" spans="1:5" ht="18">
      <c r="A86" s="47" t="s">
        <v>22</v>
      </c>
      <c r="B86" s="170">
        <v>4177.2</v>
      </c>
      <c r="C86" s="45">
        <v>3526</v>
      </c>
      <c r="D86" s="45">
        <v>493</v>
      </c>
      <c r="E86" s="45">
        <v>48</v>
      </c>
    </row>
    <row r="87" spans="1:5" ht="18">
      <c r="A87" s="48"/>
      <c r="B87" s="64">
        <f>D26</f>
        <v>78.85000000000001</v>
      </c>
      <c r="C87" s="49"/>
      <c r="D87" s="117"/>
      <c r="E87" s="10"/>
    </row>
    <row r="88" spans="1:6" ht="16.5" customHeight="1">
      <c r="A88" s="9"/>
      <c r="B88" s="168">
        <f>SUM(B86:B87)</f>
        <v>4256.05</v>
      </c>
      <c r="C88" s="91"/>
      <c r="D88" s="116"/>
      <c r="E88" s="9"/>
      <c r="F88" s="34" t="s">
        <v>1</v>
      </c>
    </row>
    <row r="89" spans="1:5" ht="20.25">
      <c r="A89" s="50"/>
      <c r="B89" s="51"/>
      <c r="C89" s="52"/>
      <c r="D89" s="118"/>
      <c r="E89" s="50"/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</sheetData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4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80" zoomScaleNormal="75" zoomScaleSheetLayoutView="80" workbookViewId="0" topLeftCell="A34">
      <selection activeCell="A43" sqref="A43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56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'[2]June'!$B$6</f>
        <v>1136.63</v>
      </c>
      <c r="E5" s="122">
        <f>D5/D7</f>
        <v>0.31007597561141953</v>
      </c>
      <c r="G5" s="16"/>
    </row>
    <row r="6" spans="1:7" s="15" customFormat="1" ht="21" thickBot="1">
      <c r="A6" s="61" t="s">
        <v>24</v>
      </c>
      <c r="B6" s="19"/>
      <c r="C6" s="19"/>
      <c r="D6" s="144">
        <v>2529.02</v>
      </c>
      <c r="E6" s="122">
        <f>D6/D7</f>
        <v>0.6899240243885805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3665.65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'[2]June'!$C$7</f>
        <v>231.14999999999998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'[2]June'!$D$7</f>
        <v>263.55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'[2]June'!$D$9</f>
        <v>142.6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637.3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53">
        <v>23.74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53">
        <v>0</v>
      </c>
      <c r="E16" s="17"/>
      <c r="G16" s="16"/>
    </row>
    <row r="17" spans="1:7" s="15" customFormat="1" ht="20.25">
      <c r="A17" s="57" t="s">
        <v>6</v>
      </c>
      <c r="B17" s="53"/>
      <c r="C17" s="44"/>
      <c r="D17" s="53">
        <v>0</v>
      </c>
      <c r="E17" s="17"/>
      <c r="G17" s="16"/>
    </row>
    <row r="18" spans="1:7" s="15" customFormat="1" ht="20.25">
      <c r="A18" s="57" t="s">
        <v>7</v>
      </c>
      <c r="B18" s="53"/>
      <c r="C18" s="44"/>
      <c r="D18" s="53">
        <v>3.47</v>
      </c>
      <c r="E18" s="17"/>
      <c r="G18" s="16"/>
    </row>
    <row r="19" spans="1:7" s="15" customFormat="1" ht="20.25">
      <c r="A19" s="57" t="s">
        <v>8</v>
      </c>
      <c r="B19" s="53"/>
      <c r="C19" s="44"/>
      <c r="D19" s="53">
        <v>45.67</v>
      </c>
      <c r="E19" s="17"/>
      <c r="G19" s="16"/>
    </row>
    <row r="20" spans="1:7" s="15" customFormat="1" ht="20.25">
      <c r="A20" s="57" t="s">
        <v>9</v>
      </c>
      <c r="B20" s="53"/>
      <c r="C20" s="44"/>
      <c r="D20" s="53">
        <v>2.29</v>
      </c>
      <c r="E20" s="17"/>
      <c r="G20" s="16"/>
    </row>
    <row r="21" spans="1:7" s="15" customFormat="1" ht="20.25">
      <c r="A21" s="57" t="s">
        <v>10</v>
      </c>
      <c r="B21" s="53"/>
      <c r="C21" s="44"/>
      <c r="D21" s="53">
        <v>0</v>
      </c>
      <c r="E21" s="17"/>
      <c r="G21" s="16"/>
    </row>
    <row r="22" spans="1:7" s="15" customFormat="1" ht="20.25">
      <c r="A22" s="57" t="s">
        <v>11</v>
      </c>
      <c r="B22" s="53"/>
      <c r="C22" s="44"/>
      <c r="D22" s="53">
        <f>+(92)*0.01</f>
        <v>0.92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53">
        <v>0</v>
      </c>
      <c r="E23" s="17" t="s">
        <v>1</v>
      </c>
      <c r="G23" s="16"/>
    </row>
    <row r="24" spans="1:7" s="15" customFormat="1" ht="20.25">
      <c r="A24" s="57" t="s">
        <v>42</v>
      </c>
      <c r="B24" s="53"/>
      <c r="C24" s="58" t="s">
        <v>1</v>
      </c>
      <c r="D24" s="55">
        <f>568.42*9.5/2000</f>
        <v>2.699995</v>
      </c>
      <c r="E24" s="17" t="s">
        <v>1</v>
      </c>
      <c r="G24" s="16"/>
    </row>
    <row r="25" spans="1:7" s="15" customFormat="1" ht="20.25">
      <c r="A25" s="57" t="s">
        <v>13</v>
      </c>
      <c r="B25" s="53"/>
      <c r="C25" s="59"/>
      <c r="D25" s="53">
        <v>0</v>
      </c>
      <c r="E25" s="17"/>
      <c r="G25" s="16"/>
    </row>
    <row r="26" spans="1:7" s="15" customFormat="1" ht="21" thickBot="1">
      <c r="A26" s="57"/>
      <c r="B26" s="53"/>
      <c r="C26" s="59"/>
      <c r="D26" s="124">
        <f>SUM(D15:D25)</f>
        <v>78.789995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'[2]June'!$B$7</f>
        <v>88.55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'[2]June'!$B$9</f>
        <v>608.71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'[2]June'!$B$8</f>
        <v>21.14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718.4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1434.489995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5100.139995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1434.489995</v>
      </c>
      <c r="E37" s="23">
        <f>D37/D36</f>
        <v>0.2812648273197057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3665.6500000000005</v>
      </c>
      <c r="E38" s="23">
        <f>E36-E37</f>
        <v>0.7187351726802943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39263</v>
      </c>
      <c r="B43" s="77"/>
      <c r="C43" s="97">
        <v>400</v>
      </c>
      <c r="D43" s="97">
        <v>600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40.8275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56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39234</v>
      </c>
      <c r="B55" s="41">
        <v>205.14</v>
      </c>
      <c r="C55" s="130">
        <v>142</v>
      </c>
      <c r="D55" s="43">
        <v>27</v>
      </c>
      <c r="E55" s="93">
        <v>5</v>
      </c>
    </row>
    <row r="56" spans="1:5" ht="18">
      <c r="A56" s="37">
        <v>39235</v>
      </c>
      <c r="B56" s="41">
        <v>52.27</v>
      </c>
      <c r="C56" s="130">
        <v>124</v>
      </c>
      <c r="D56" s="43">
        <v>1</v>
      </c>
      <c r="E56" s="44">
        <v>0</v>
      </c>
    </row>
    <row r="57" spans="1:5" ht="18">
      <c r="A57" s="37">
        <v>39236</v>
      </c>
      <c r="B57" s="41">
        <v>52.45</v>
      </c>
      <c r="C57" s="130">
        <v>159</v>
      </c>
      <c r="D57" s="44">
        <v>0</v>
      </c>
      <c r="E57" s="44">
        <v>0</v>
      </c>
    </row>
    <row r="58" spans="1:5" ht="18">
      <c r="A58" s="37">
        <v>39237</v>
      </c>
      <c r="B58" s="41">
        <v>190.45</v>
      </c>
      <c r="C58" s="44">
        <v>0</v>
      </c>
      <c r="D58" s="93">
        <v>27</v>
      </c>
      <c r="E58" s="93">
        <v>5</v>
      </c>
    </row>
    <row r="59" spans="1:5" ht="18">
      <c r="A59" s="37">
        <v>39238</v>
      </c>
      <c r="B59" s="41">
        <v>217.3</v>
      </c>
      <c r="C59" s="93">
        <v>142</v>
      </c>
      <c r="D59" s="93">
        <v>21</v>
      </c>
      <c r="E59" s="93">
        <v>4</v>
      </c>
    </row>
    <row r="60" spans="1:5" ht="18">
      <c r="A60" s="37">
        <v>39239</v>
      </c>
      <c r="B60" s="41">
        <v>254.44</v>
      </c>
      <c r="C60" s="93">
        <v>147</v>
      </c>
      <c r="D60" s="93">
        <v>27</v>
      </c>
      <c r="E60" s="93">
        <v>3</v>
      </c>
    </row>
    <row r="61" spans="1:5" ht="18">
      <c r="A61" s="37">
        <v>39240</v>
      </c>
      <c r="B61" s="41">
        <v>243.96</v>
      </c>
      <c r="C61" s="95">
        <v>128</v>
      </c>
      <c r="D61" s="43">
        <v>26</v>
      </c>
      <c r="E61" s="93">
        <v>8</v>
      </c>
    </row>
    <row r="62" spans="1:5" ht="18">
      <c r="A62" s="37">
        <v>39241</v>
      </c>
      <c r="B62" s="41">
        <v>127.61</v>
      </c>
      <c r="C62" s="130">
        <v>143</v>
      </c>
      <c r="D62" s="43">
        <v>20</v>
      </c>
      <c r="E62" s="44">
        <v>0</v>
      </c>
    </row>
    <row r="63" spans="1:5" ht="18">
      <c r="A63" s="37">
        <v>39242</v>
      </c>
      <c r="B63" s="41">
        <v>38.93</v>
      </c>
      <c r="C63" s="130">
        <v>115</v>
      </c>
      <c r="D63" s="43">
        <v>3</v>
      </c>
      <c r="E63" s="44">
        <v>0</v>
      </c>
    </row>
    <row r="64" spans="1:5" ht="18">
      <c r="A64" s="37">
        <v>39243</v>
      </c>
      <c r="B64" s="41">
        <v>16.76</v>
      </c>
      <c r="C64" s="130">
        <v>127</v>
      </c>
      <c r="D64" s="44">
        <v>0</v>
      </c>
      <c r="E64" s="44">
        <v>0</v>
      </c>
    </row>
    <row r="65" spans="1:5" ht="18">
      <c r="A65" s="37">
        <v>39244</v>
      </c>
      <c r="B65" s="41">
        <v>148.64</v>
      </c>
      <c r="C65" s="44">
        <v>0</v>
      </c>
      <c r="D65" s="93">
        <v>29</v>
      </c>
      <c r="E65" s="93">
        <v>1</v>
      </c>
    </row>
    <row r="66" spans="1:5" ht="18">
      <c r="A66" s="37">
        <v>39245</v>
      </c>
      <c r="B66" s="41">
        <v>170.67</v>
      </c>
      <c r="C66" s="93">
        <v>179</v>
      </c>
      <c r="D66" s="93">
        <v>16</v>
      </c>
      <c r="E66" s="93">
        <v>4</v>
      </c>
    </row>
    <row r="67" spans="1:5" ht="18">
      <c r="A67" s="37">
        <v>39246</v>
      </c>
      <c r="B67" s="41">
        <v>261.64</v>
      </c>
      <c r="C67" s="93">
        <v>109</v>
      </c>
      <c r="D67" s="93">
        <v>26</v>
      </c>
      <c r="E67" s="93">
        <v>2</v>
      </c>
    </row>
    <row r="68" spans="1:5" ht="18">
      <c r="A68" s="37">
        <v>39247</v>
      </c>
      <c r="B68" s="41">
        <v>380.73</v>
      </c>
      <c r="C68" s="95">
        <v>119</v>
      </c>
      <c r="D68" s="43">
        <v>23</v>
      </c>
      <c r="E68" s="44">
        <v>0</v>
      </c>
    </row>
    <row r="69" spans="1:5" ht="18">
      <c r="A69" s="37">
        <v>39248</v>
      </c>
      <c r="B69" s="41">
        <v>283.73</v>
      </c>
      <c r="C69" s="130">
        <v>143</v>
      </c>
      <c r="D69" s="43">
        <v>22</v>
      </c>
      <c r="E69" s="93">
        <v>4</v>
      </c>
    </row>
    <row r="70" spans="1:5" ht="18">
      <c r="A70" s="37">
        <v>39249</v>
      </c>
      <c r="B70" s="44">
        <v>35.72</v>
      </c>
      <c r="C70" s="139">
        <v>128</v>
      </c>
      <c r="D70" s="45">
        <v>1</v>
      </c>
      <c r="E70" s="44">
        <v>0</v>
      </c>
    </row>
    <row r="71" spans="1:5" ht="18">
      <c r="A71" s="37">
        <v>39250</v>
      </c>
      <c r="B71" s="44">
        <v>16.97</v>
      </c>
      <c r="C71" s="128">
        <v>131</v>
      </c>
      <c r="D71" s="44">
        <v>0</v>
      </c>
      <c r="E71" s="44">
        <v>0</v>
      </c>
    </row>
    <row r="72" spans="1:5" ht="18">
      <c r="A72" s="37">
        <v>39251</v>
      </c>
      <c r="B72" s="44">
        <v>143.88</v>
      </c>
      <c r="C72" s="44">
        <v>0</v>
      </c>
      <c r="D72" s="93">
        <v>21</v>
      </c>
      <c r="E72" s="93">
        <v>3</v>
      </c>
    </row>
    <row r="73" spans="1:5" ht="18">
      <c r="A73" s="37">
        <v>39252</v>
      </c>
      <c r="B73" s="44">
        <v>167.75</v>
      </c>
      <c r="C73" s="128">
        <v>154</v>
      </c>
      <c r="D73" s="93">
        <v>18</v>
      </c>
      <c r="E73" s="93">
        <v>3</v>
      </c>
    </row>
    <row r="74" spans="1:5" ht="18">
      <c r="A74" s="37">
        <v>39253</v>
      </c>
      <c r="B74" s="44">
        <v>219.02</v>
      </c>
      <c r="C74" s="93">
        <v>134</v>
      </c>
      <c r="D74" s="93">
        <v>32</v>
      </c>
      <c r="E74" s="93">
        <v>3</v>
      </c>
    </row>
    <row r="75" spans="1:5" ht="18">
      <c r="A75" s="37">
        <v>39254</v>
      </c>
      <c r="B75" s="44">
        <v>254.84</v>
      </c>
      <c r="C75" s="93">
        <v>141</v>
      </c>
      <c r="D75" s="45">
        <v>21</v>
      </c>
      <c r="E75" s="93">
        <v>3</v>
      </c>
    </row>
    <row r="76" spans="1:5" ht="18">
      <c r="A76" s="37">
        <v>39255</v>
      </c>
      <c r="B76" s="44">
        <v>206.75</v>
      </c>
      <c r="C76" s="128">
        <v>161</v>
      </c>
      <c r="D76" s="45">
        <v>27</v>
      </c>
      <c r="E76" s="45">
        <v>6</v>
      </c>
    </row>
    <row r="77" spans="1:5" ht="18">
      <c r="A77" s="37">
        <v>39256</v>
      </c>
      <c r="B77" s="44">
        <v>54.31</v>
      </c>
      <c r="C77" s="128">
        <v>136</v>
      </c>
      <c r="D77" s="45">
        <v>2</v>
      </c>
      <c r="E77" s="45">
        <v>1</v>
      </c>
    </row>
    <row r="78" spans="1:5" ht="18">
      <c r="A78" s="37">
        <v>39257</v>
      </c>
      <c r="B78" s="44">
        <v>21.82</v>
      </c>
      <c r="C78" s="128">
        <v>147</v>
      </c>
      <c r="D78" s="44">
        <v>0</v>
      </c>
      <c r="E78" s="44">
        <v>0</v>
      </c>
    </row>
    <row r="79" spans="1:5" ht="18">
      <c r="A79" s="37">
        <v>39258</v>
      </c>
      <c r="B79" s="44">
        <v>152.27</v>
      </c>
      <c r="C79" s="44">
        <v>0</v>
      </c>
      <c r="D79" s="93">
        <v>29</v>
      </c>
      <c r="E79" s="93">
        <v>2</v>
      </c>
    </row>
    <row r="80" spans="1:5" ht="18">
      <c r="A80" s="37">
        <v>39259</v>
      </c>
      <c r="B80" s="44">
        <v>249.1</v>
      </c>
      <c r="C80" s="93">
        <v>185</v>
      </c>
      <c r="D80" s="93">
        <v>23</v>
      </c>
      <c r="E80" s="93">
        <v>3</v>
      </c>
    </row>
    <row r="81" spans="1:5" ht="18">
      <c r="A81" s="37">
        <v>39260</v>
      </c>
      <c r="B81" s="44">
        <v>206.6</v>
      </c>
      <c r="C81" s="93">
        <v>137</v>
      </c>
      <c r="D81" s="93">
        <v>22</v>
      </c>
      <c r="E81" s="93">
        <v>3</v>
      </c>
    </row>
    <row r="82" spans="1:5" ht="18">
      <c r="A82" s="37">
        <v>39261</v>
      </c>
      <c r="B82" s="44">
        <v>316.96</v>
      </c>
      <c r="C82" s="93">
        <v>136</v>
      </c>
      <c r="D82" s="45">
        <v>21</v>
      </c>
      <c r="E82" s="93">
        <v>5</v>
      </c>
    </row>
    <row r="83" spans="1:5" ht="18">
      <c r="A83" s="37">
        <v>39262</v>
      </c>
      <c r="B83" s="44">
        <v>282.88</v>
      </c>
      <c r="C83" s="128">
        <v>198</v>
      </c>
      <c r="D83" s="45">
        <v>25</v>
      </c>
      <c r="E83" s="45">
        <v>4</v>
      </c>
    </row>
    <row r="84" spans="1:5" ht="18">
      <c r="A84" s="37">
        <v>39263</v>
      </c>
      <c r="B84" s="44">
        <v>47.76</v>
      </c>
      <c r="C84" s="128">
        <v>137</v>
      </c>
      <c r="D84" s="45">
        <v>3</v>
      </c>
      <c r="E84" s="44">
        <v>0</v>
      </c>
    </row>
    <row r="85" spans="1:5" ht="18">
      <c r="A85" s="37"/>
      <c r="B85" s="127"/>
      <c r="C85" s="46"/>
      <c r="D85" s="46"/>
      <c r="E85" s="46"/>
    </row>
    <row r="86" spans="1:5" ht="18">
      <c r="A86" s="47" t="s">
        <v>22</v>
      </c>
      <c r="B86" s="93">
        <f>SUM(B55:B85)</f>
        <v>5021.35</v>
      </c>
      <c r="C86" s="45">
        <f>SUM(C55:C85)</f>
        <v>3702</v>
      </c>
      <c r="D86" s="45">
        <f>SUM(D55:D85)</f>
        <v>513</v>
      </c>
      <c r="E86" s="45">
        <f>SUM(E55:E85)</f>
        <v>72</v>
      </c>
    </row>
    <row r="87" spans="1:5" ht="18">
      <c r="A87" s="47"/>
      <c r="B87" s="172">
        <f>D26</f>
        <v>78.789995</v>
      </c>
      <c r="C87" s="45"/>
      <c r="D87" s="45"/>
      <c r="E87" s="45"/>
    </row>
    <row r="88" spans="1:5" ht="15.75">
      <c r="A88" s="174"/>
      <c r="B88" s="173">
        <f>SUM(B86:B87)</f>
        <v>5100.139995</v>
      </c>
      <c r="C88" s="49"/>
      <c r="D88" s="117"/>
      <c r="E88" s="10"/>
    </row>
    <row r="89" spans="1:6" ht="16.5" customHeight="1">
      <c r="A89" s="9"/>
      <c r="B89" s="90"/>
      <c r="C89" s="91"/>
      <c r="D89" s="116"/>
      <c r="E89" s="9"/>
      <c r="F89" s="34" t="s">
        <v>1</v>
      </c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  <row r="93" spans="1:5" ht="20.25">
      <c r="A93" s="50"/>
      <c r="B93" s="51"/>
      <c r="C93" s="52"/>
      <c r="D93" s="118"/>
      <c r="E93" s="50"/>
    </row>
  </sheetData>
  <printOptions horizontalCentered="1"/>
  <pageMargins left="0.75" right="0.75" top="1" bottom="1" header="0.5" footer="0.5"/>
  <pageSetup fitToHeight="2" horizontalDpi="600" verticalDpi="600" orientation="portrait" scale="60" r:id="rId1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92"/>
  <sheetViews>
    <sheetView view="pageBreakPreview" zoomScale="75" zoomScaleNormal="75" zoomScaleSheetLayoutView="75" workbookViewId="0" topLeftCell="A30">
      <selection activeCell="A1" sqref="A1:F88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57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f>'[2]July'!$B$6</f>
        <v>1003.7</v>
      </c>
      <c r="E5" s="122">
        <f>D5/D7</f>
        <v>0.2787668379391751</v>
      </c>
      <c r="G5" s="16"/>
    </row>
    <row r="6" spans="1:7" s="15" customFormat="1" ht="21" thickBot="1">
      <c r="A6" s="61" t="s">
        <v>24</v>
      </c>
      <c r="B6" s="19"/>
      <c r="C6" s="19"/>
      <c r="D6" s="144">
        <f>'[2]July'!$C$6</f>
        <v>2596.8</v>
      </c>
      <c r="E6" s="122">
        <f>D6/D7</f>
        <v>0.7212331620608249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3600.5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'[2]July'!$C$7</f>
        <v>195.84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'[2]July'!$D$7</f>
        <v>108.97000000000001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'[2]July'!$D$9</f>
        <v>157.22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462.03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53">
        <v>23.35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53">
        <v>0</v>
      </c>
      <c r="E16" s="17"/>
      <c r="G16" s="16"/>
    </row>
    <row r="17" spans="1:7" s="15" customFormat="1" ht="20.25">
      <c r="A17" s="57" t="s">
        <v>5</v>
      </c>
      <c r="B17" s="53"/>
      <c r="C17" s="44"/>
      <c r="D17" s="53">
        <v>7.57</v>
      </c>
      <c r="E17" s="17"/>
      <c r="G17" s="16"/>
    </row>
    <row r="18" spans="1:7" s="15" customFormat="1" ht="20.25">
      <c r="A18" s="57" t="s">
        <v>6</v>
      </c>
      <c r="B18" s="53"/>
      <c r="C18" s="44"/>
      <c r="D18" s="53">
        <v>2.77</v>
      </c>
      <c r="E18" s="17"/>
      <c r="G18" s="16"/>
    </row>
    <row r="19" spans="1:7" s="15" customFormat="1" ht="20.25">
      <c r="A19" s="57" t="s">
        <v>7</v>
      </c>
      <c r="B19" s="53"/>
      <c r="C19" s="44"/>
      <c r="D19" s="53">
        <v>40.05</v>
      </c>
      <c r="E19" s="17"/>
      <c r="G19" s="16"/>
    </row>
    <row r="20" spans="1:7" s="15" customFormat="1" ht="20.25">
      <c r="A20" s="57" t="s">
        <v>8</v>
      </c>
      <c r="B20" s="53"/>
      <c r="C20" s="44"/>
      <c r="D20" s="53">
        <f>1.44+3.07+0.4</f>
        <v>4.91</v>
      </c>
      <c r="E20" s="17"/>
      <c r="G20" s="16"/>
    </row>
    <row r="21" spans="1:7" s="15" customFormat="1" ht="20.25">
      <c r="A21" s="57" t="s">
        <v>9</v>
      </c>
      <c r="B21" s="53"/>
      <c r="C21" s="44"/>
      <c r="D21" s="53">
        <f>875*0.004</f>
        <v>3.5</v>
      </c>
      <c r="E21" s="17"/>
      <c r="G21" s="16"/>
    </row>
    <row r="22" spans="1:7" s="15" customFormat="1" ht="20.25">
      <c r="A22" s="57" t="s">
        <v>10</v>
      </c>
      <c r="B22" s="53"/>
      <c r="C22" s="44"/>
      <c r="D22" s="53">
        <f>+(24)*0.01+0.17</f>
        <v>0.41000000000000003</v>
      </c>
      <c r="E22" s="17" t="s">
        <v>1</v>
      </c>
      <c r="G22" s="16"/>
    </row>
    <row r="23" spans="1:7" s="15" customFormat="1" ht="20.25">
      <c r="A23" s="57" t="s">
        <v>11</v>
      </c>
      <c r="B23" s="53"/>
      <c r="C23" s="44"/>
      <c r="D23" s="53">
        <v>5.57</v>
      </c>
      <c r="E23" s="17"/>
      <c r="G23" s="16"/>
    </row>
    <row r="24" spans="1:7" s="15" customFormat="1" ht="20.25">
      <c r="A24" s="57" t="s">
        <v>12</v>
      </c>
      <c r="B24" s="53"/>
      <c r="C24" s="58" t="s">
        <v>1</v>
      </c>
      <c r="D24" s="53">
        <f>14580/2000</f>
        <v>7.29</v>
      </c>
      <c r="E24" s="17" t="s">
        <v>1</v>
      </c>
      <c r="G24" s="16"/>
    </row>
    <row r="25" spans="1:7" s="15" customFormat="1" ht="20.25">
      <c r="A25" s="57" t="s">
        <v>42</v>
      </c>
      <c r="B25" s="53"/>
      <c r="C25" s="58" t="s">
        <v>1</v>
      </c>
      <c r="D25" s="55">
        <v>0</v>
      </c>
      <c r="E25" s="17" t="s">
        <v>1</v>
      </c>
      <c r="G25" s="16"/>
    </row>
    <row r="26" spans="1:7" s="15" customFormat="1" ht="21" thickBot="1">
      <c r="A26" s="57"/>
      <c r="B26" s="53"/>
      <c r="C26" s="59"/>
      <c r="D26" s="124">
        <f>SUM(D15:D25)</f>
        <v>95.42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'[2]July'!$B$7</f>
        <v>166.46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'[2]July'!$B$9</f>
        <v>360.06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'[2]July'!$B$8</f>
        <v>24.29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550.81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1108.26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4708.76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1108.26</v>
      </c>
      <c r="E37" s="23">
        <f>D37/D36</f>
        <v>0.2353613265488154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3600.5</v>
      </c>
      <c r="E38" s="23">
        <f>E36-E37</f>
        <v>0.7646386734511846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39294</v>
      </c>
      <c r="B43" s="77"/>
      <c r="C43" s="97">
        <v>1000</v>
      </c>
      <c r="D43" s="97">
        <v>700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32.9889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57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39264</v>
      </c>
      <c r="B55" s="170">
        <v>22.6</v>
      </c>
      <c r="C55" s="93">
        <v>174</v>
      </c>
      <c r="D55" s="93" t="s">
        <v>58</v>
      </c>
      <c r="E55" s="93" t="s">
        <v>58</v>
      </c>
    </row>
    <row r="56" spans="1:5" ht="18">
      <c r="A56" s="37">
        <v>39265</v>
      </c>
      <c r="B56" s="170">
        <v>144.7</v>
      </c>
      <c r="C56" s="93" t="s">
        <v>58</v>
      </c>
      <c r="D56" s="93">
        <v>28</v>
      </c>
      <c r="E56" s="93">
        <v>2</v>
      </c>
    </row>
    <row r="57" spans="1:5" ht="18">
      <c r="A57" s="37">
        <v>39266</v>
      </c>
      <c r="B57" s="170">
        <v>197.62</v>
      </c>
      <c r="C57" s="93">
        <v>182</v>
      </c>
      <c r="D57" s="93">
        <v>20</v>
      </c>
      <c r="E57" s="93">
        <v>4</v>
      </c>
    </row>
    <row r="58" spans="1:5" ht="18">
      <c r="A58" s="37">
        <v>39267</v>
      </c>
      <c r="B58" s="170">
        <v>19.42</v>
      </c>
      <c r="C58" s="93" t="s">
        <v>58</v>
      </c>
      <c r="D58" s="93">
        <v>2</v>
      </c>
      <c r="E58" s="93" t="s">
        <v>58</v>
      </c>
    </row>
    <row r="59" spans="1:5" ht="18">
      <c r="A59" s="37">
        <v>39268</v>
      </c>
      <c r="B59" s="170">
        <v>202.5</v>
      </c>
      <c r="C59" s="93">
        <v>133</v>
      </c>
      <c r="D59" s="93">
        <v>17</v>
      </c>
      <c r="E59" s="93">
        <v>2</v>
      </c>
    </row>
    <row r="60" spans="1:5" ht="18">
      <c r="A60" s="37">
        <v>39269</v>
      </c>
      <c r="B60" s="170">
        <v>218.01</v>
      </c>
      <c r="C60" s="93">
        <v>145</v>
      </c>
      <c r="D60" s="93">
        <v>26</v>
      </c>
      <c r="E60" s="93">
        <v>4</v>
      </c>
    </row>
    <row r="61" spans="1:5" ht="18">
      <c r="A61" s="37">
        <v>39270</v>
      </c>
      <c r="B61" s="170">
        <v>49.57</v>
      </c>
      <c r="C61" s="93">
        <v>141</v>
      </c>
      <c r="D61" s="93">
        <v>1</v>
      </c>
      <c r="E61" s="93">
        <v>2</v>
      </c>
    </row>
    <row r="62" spans="1:5" ht="18">
      <c r="A62" s="37">
        <v>39271</v>
      </c>
      <c r="B62" s="170">
        <v>24.58</v>
      </c>
      <c r="C62" s="93">
        <v>173</v>
      </c>
      <c r="D62" s="93" t="s">
        <v>58</v>
      </c>
      <c r="E62" s="93" t="s">
        <v>58</v>
      </c>
    </row>
    <row r="63" spans="1:5" ht="18">
      <c r="A63" s="37">
        <v>39272</v>
      </c>
      <c r="B63" s="170">
        <v>122.58</v>
      </c>
      <c r="C63" s="93" t="s">
        <v>58</v>
      </c>
      <c r="D63" s="93">
        <v>27</v>
      </c>
      <c r="E63" s="93" t="s">
        <v>58</v>
      </c>
    </row>
    <row r="64" spans="1:5" ht="18">
      <c r="A64" s="37">
        <v>39273</v>
      </c>
      <c r="B64" s="170">
        <v>173.54</v>
      </c>
      <c r="C64" s="93">
        <v>185</v>
      </c>
      <c r="D64" s="93">
        <v>21</v>
      </c>
      <c r="E64" s="93">
        <v>1</v>
      </c>
    </row>
    <row r="65" spans="1:5" ht="18">
      <c r="A65" s="37">
        <v>39274</v>
      </c>
      <c r="B65" s="170">
        <v>163.73</v>
      </c>
      <c r="C65" s="93">
        <v>134</v>
      </c>
      <c r="D65" s="93">
        <v>21</v>
      </c>
      <c r="E65" s="93">
        <v>3</v>
      </c>
    </row>
    <row r="66" spans="1:5" ht="18">
      <c r="A66" s="37">
        <v>39275</v>
      </c>
      <c r="B66" s="170">
        <v>183.39</v>
      </c>
      <c r="C66" s="93">
        <v>152</v>
      </c>
      <c r="D66" s="93">
        <v>22</v>
      </c>
      <c r="E66" s="93">
        <v>2</v>
      </c>
    </row>
    <row r="67" spans="1:5" ht="18">
      <c r="A67" s="37">
        <v>39276</v>
      </c>
      <c r="B67" s="170">
        <v>241.31</v>
      </c>
      <c r="C67" s="93">
        <v>126</v>
      </c>
      <c r="D67" s="93">
        <v>36</v>
      </c>
      <c r="E67" s="93">
        <v>1</v>
      </c>
    </row>
    <row r="68" spans="1:5" ht="18">
      <c r="A68" s="37">
        <v>39277</v>
      </c>
      <c r="B68" s="170">
        <v>34.15</v>
      </c>
      <c r="C68" s="93">
        <v>119</v>
      </c>
      <c r="D68" s="93">
        <v>1</v>
      </c>
      <c r="E68" s="93" t="s">
        <v>58</v>
      </c>
    </row>
    <row r="69" spans="1:5" ht="18">
      <c r="A69" s="37">
        <v>39278</v>
      </c>
      <c r="B69" s="170">
        <v>24.72</v>
      </c>
      <c r="C69" s="93">
        <v>160</v>
      </c>
      <c r="D69" s="93" t="s">
        <v>58</v>
      </c>
      <c r="E69" s="93" t="s">
        <v>58</v>
      </c>
    </row>
    <row r="70" spans="1:5" ht="18">
      <c r="A70" s="37">
        <v>39279</v>
      </c>
      <c r="B70" s="170">
        <v>127.52</v>
      </c>
      <c r="C70" s="93" t="s">
        <v>58</v>
      </c>
      <c r="D70" s="93">
        <v>24</v>
      </c>
      <c r="E70" s="93">
        <v>1</v>
      </c>
    </row>
    <row r="71" spans="1:5" ht="18">
      <c r="A71" s="37">
        <v>39280</v>
      </c>
      <c r="B71" s="170">
        <v>167.84</v>
      </c>
      <c r="C71" s="93">
        <v>142</v>
      </c>
      <c r="D71" s="93">
        <v>25</v>
      </c>
      <c r="E71" s="93">
        <v>2</v>
      </c>
    </row>
    <row r="72" spans="1:5" ht="18">
      <c r="A72" s="37">
        <v>39281</v>
      </c>
      <c r="B72" s="170">
        <v>232.9</v>
      </c>
      <c r="C72" s="93">
        <v>118</v>
      </c>
      <c r="D72" s="93">
        <v>31</v>
      </c>
      <c r="E72" s="93" t="s">
        <v>58</v>
      </c>
    </row>
    <row r="73" spans="1:5" ht="18">
      <c r="A73" s="37">
        <v>39282</v>
      </c>
      <c r="B73" s="170">
        <v>292.14</v>
      </c>
      <c r="C73" s="93">
        <v>141</v>
      </c>
      <c r="D73" s="93">
        <v>23</v>
      </c>
      <c r="E73" s="93">
        <v>2</v>
      </c>
    </row>
    <row r="74" spans="1:5" ht="18">
      <c r="A74" s="37">
        <v>39283</v>
      </c>
      <c r="B74" s="170">
        <v>195.29</v>
      </c>
      <c r="C74" s="93">
        <v>132</v>
      </c>
      <c r="D74" s="93">
        <v>30</v>
      </c>
      <c r="E74" s="93">
        <v>4</v>
      </c>
    </row>
    <row r="75" spans="1:5" ht="18">
      <c r="A75" s="37">
        <v>39284</v>
      </c>
      <c r="B75" s="170">
        <v>74.21</v>
      </c>
      <c r="C75" s="93">
        <v>143</v>
      </c>
      <c r="D75" s="93">
        <v>3</v>
      </c>
      <c r="E75" s="93">
        <v>2</v>
      </c>
    </row>
    <row r="76" spans="1:5" ht="18">
      <c r="A76" s="37">
        <v>39285</v>
      </c>
      <c r="B76" s="170">
        <v>28.51</v>
      </c>
      <c r="C76" s="93">
        <v>150</v>
      </c>
      <c r="D76" s="93" t="s">
        <v>58</v>
      </c>
      <c r="E76" s="93" t="s">
        <v>58</v>
      </c>
    </row>
    <row r="77" spans="1:5" ht="18">
      <c r="A77" s="37">
        <v>39286</v>
      </c>
      <c r="B77" s="170">
        <v>174.58</v>
      </c>
      <c r="C77" s="93" t="s">
        <v>58</v>
      </c>
      <c r="D77" s="93">
        <v>24</v>
      </c>
      <c r="E77" s="93">
        <v>5</v>
      </c>
    </row>
    <row r="78" spans="1:5" ht="18">
      <c r="A78" s="37">
        <v>39287</v>
      </c>
      <c r="B78" s="170">
        <v>381.49</v>
      </c>
      <c r="C78" s="93">
        <v>177</v>
      </c>
      <c r="D78" s="93">
        <v>20</v>
      </c>
      <c r="E78" s="93">
        <v>3</v>
      </c>
    </row>
    <row r="79" spans="1:5" ht="18">
      <c r="A79" s="37">
        <v>39288</v>
      </c>
      <c r="B79" s="170">
        <v>323.92</v>
      </c>
      <c r="C79" s="93">
        <v>137</v>
      </c>
      <c r="D79" s="93">
        <v>26</v>
      </c>
      <c r="E79" s="93">
        <v>3</v>
      </c>
    </row>
    <row r="80" spans="1:5" ht="18">
      <c r="A80" s="37">
        <v>39289</v>
      </c>
      <c r="B80" s="170">
        <v>181.22</v>
      </c>
      <c r="C80" s="93">
        <v>129</v>
      </c>
      <c r="D80" s="93">
        <v>21</v>
      </c>
      <c r="E80" s="93">
        <v>1</v>
      </c>
    </row>
    <row r="81" spans="1:5" ht="18">
      <c r="A81" s="37">
        <v>39290</v>
      </c>
      <c r="B81" s="170">
        <v>172.83</v>
      </c>
      <c r="C81" s="93">
        <v>141</v>
      </c>
      <c r="D81" s="93">
        <v>17</v>
      </c>
      <c r="E81" s="93" t="s">
        <v>58</v>
      </c>
    </row>
    <row r="82" spans="1:5" ht="18">
      <c r="A82" s="37">
        <v>39291</v>
      </c>
      <c r="B82" s="170">
        <v>48.45</v>
      </c>
      <c r="C82" s="93">
        <v>122</v>
      </c>
      <c r="D82" s="93">
        <v>2</v>
      </c>
      <c r="E82" s="93">
        <v>1</v>
      </c>
    </row>
    <row r="83" spans="1:5" ht="18">
      <c r="A83" s="37">
        <v>39292</v>
      </c>
      <c r="B83" s="170">
        <v>16.15</v>
      </c>
      <c r="C83" s="93">
        <v>133</v>
      </c>
      <c r="D83" s="93" t="s">
        <v>58</v>
      </c>
      <c r="E83" s="93" t="s">
        <v>58</v>
      </c>
    </row>
    <row r="84" spans="1:5" ht="18">
      <c r="A84" s="37">
        <v>39293</v>
      </c>
      <c r="B84" s="170">
        <v>126.61</v>
      </c>
      <c r="C84" s="93" t="s">
        <v>58</v>
      </c>
      <c r="D84" s="93">
        <v>19</v>
      </c>
      <c r="E84" s="93">
        <v>2</v>
      </c>
    </row>
    <row r="85" spans="1:5" ht="18">
      <c r="A85" s="37">
        <v>39294</v>
      </c>
      <c r="B85" s="104">
        <v>247.26</v>
      </c>
      <c r="C85" s="143">
        <v>162</v>
      </c>
      <c r="D85" s="143">
        <v>20</v>
      </c>
      <c r="E85" s="143">
        <v>2</v>
      </c>
    </row>
    <row r="86" spans="1:5" ht="18">
      <c r="A86" s="47" t="s">
        <v>22</v>
      </c>
      <c r="B86" s="44">
        <f>SUM(B55:B85)</f>
        <v>4613.34</v>
      </c>
      <c r="C86" s="45">
        <f>SUM(C55:C85)</f>
        <v>3651</v>
      </c>
      <c r="D86" s="45">
        <f>SUM(D55:D85)</f>
        <v>507</v>
      </c>
      <c r="E86" s="45">
        <f>SUM(E55:E85)</f>
        <v>49</v>
      </c>
    </row>
    <row r="87" spans="1:5" ht="18">
      <c r="A87" s="48"/>
      <c r="B87" s="129">
        <v>95.42</v>
      </c>
      <c r="C87" s="49"/>
      <c r="D87" s="117"/>
      <c r="E87" s="10"/>
    </row>
    <row r="88" spans="1:6" ht="16.5" customHeight="1">
      <c r="A88" s="9"/>
      <c r="B88" s="171">
        <f>SUM(B87+B86)</f>
        <v>4708.76</v>
      </c>
      <c r="C88" s="91"/>
      <c r="D88" s="116"/>
      <c r="E88" s="9"/>
      <c r="F88" s="34" t="s">
        <v>1</v>
      </c>
    </row>
    <row r="89" spans="1:5" ht="20.25">
      <c r="A89" s="50"/>
      <c r="B89" s="51"/>
      <c r="C89" s="52"/>
      <c r="D89" s="118"/>
      <c r="E89" s="50"/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</sheetData>
  <printOptions horizontalCentered="1"/>
  <pageMargins left="0.5" right="0.5" top="0.5" bottom="0.5" header="0.5" footer="0.5"/>
  <pageSetup fitToHeight="2" horizontalDpi="600" verticalDpi="600" orientation="portrait" scale="65" r:id="rId1"/>
  <rowBreaks count="1" manualBreakCount="1">
    <brk id="4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93"/>
  <sheetViews>
    <sheetView view="pageBreakPreview" zoomScale="75" zoomScaleNormal="75" zoomScaleSheetLayoutView="75" workbookViewId="0" topLeftCell="A25">
      <selection activeCell="A88" sqref="A1:F88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59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v>1039.75</v>
      </c>
      <c r="E5" s="122">
        <f>D5/D7</f>
        <v>0.29373958245049014</v>
      </c>
      <c r="G5" s="16"/>
    </row>
    <row r="6" spans="1:7" s="15" customFormat="1" ht="21" thickBot="1">
      <c r="A6" s="61" t="s">
        <v>24</v>
      </c>
      <c r="B6" s="19"/>
      <c r="C6" s="19"/>
      <c r="D6" s="144">
        <f>'[2]Aug'!$C$6</f>
        <v>2499.95</v>
      </c>
      <c r="E6" s="122">
        <f>D6/D7</f>
        <v>0.7062604175495099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3539.7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'[2]Aug'!$C$7</f>
        <v>174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'[2]Aug'!$D$7</f>
        <v>139.67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'[2]Aug'!$D$9</f>
        <v>87.08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400.74999999999994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36" t="s">
        <v>60</v>
      </c>
      <c r="B15" s="53"/>
      <c r="C15" s="44"/>
      <c r="D15" s="53">
        <v>24.94</v>
      </c>
      <c r="E15" s="17" t="s">
        <v>1</v>
      </c>
      <c r="G15" s="16"/>
    </row>
    <row r="16" spans="1:7" s="15" customFormat="1" ht="20.25">
      <c r="A16" s="36" t="s">
        <v>61</v>
      </c>
      <c r="B16" s="53"/>
      <c r="C16" s="44"/>
      <c r="D16" s="53">
        <v>0</v>
      </c>
      <c r="E16" s="17"/>
      <c r="G16" s="16"/>
    </row>
    <row r="17" spans="1:7" s="15" customFormat="1" ht="20.25">
      <c r="A17" s="36" t="s">
        <v>62</v>
      </c>
      <c r="B17" s="53"/>
      <c r="C17" s="44"/>
      <c r="D17" s="53">
        <v>5.31</v>
      </c>
      <c r="E17" s="17"/>
      <c r="G17" s="16"/>
    </row>
    <row r="18" spans="1:7" s="15" customFormat="1" ht="20.25">
      <c r="A18" s="36" t="s">
        <v>63</v>
      </c>
      <c r="B18" s="53"/>
      <c r="C18" s="44"/>
      <c r="D18" s="53">
        <v>41.17</v>
      </c>
      <c r="E18" s="17"/>
      <c r="G18" s="16"/>
    </row>
    <row r="19" spans="1:7" s="15" customFormat="1" ht="20.25">
      <c r="A19" s="36" t="s">
        <v>64</v>
      </c>
      <c r="B19" s="53"/>
      <c r="C19" s="44"/>
      <c r="D19" s="53">
        <v>1.93</v>
      </c>
      <c r="E19" s="17"/>
      <c r="G19" s="16"/>
    </row>
    <row r="20" spans="1:7" s="15" customFormat="1" ht="20.25">
      <c r="A20" s="36" t="s">
        <v>65</v>
      </c>
      <c r="B20" s="53"/>
      <c r="C20" s="44"/>
      <c r="D20" s="53">
        <f>225*0.004</f>
        <v>0.9</v>
      </c>
      <c r="E20" s="17"/>
      <c r="G20" s="16"/>
    </row>
    <row r="21" spans="1:7" s="15" customFormat="1" ht="20.25">
      <c r="A21" s="36" t="s">
        <v>66</v>
      </c>
      <c r="B21" s="53"/>
      <c r="C21" s="44"/>
      <c r="D21" s="53">
        <f>+(47)*0.01</f>
        <v>0.47000000000000003</v>
      </c>
      <c r="E21" s="17"/>
      <c r="G21" s="16"/>
    </row>
    <row r="22" spans="1:7" s="15" customFormat="1" ht="20.25">
      <c r="A22" s="36" t="s">
        <v>67</v>
      </c>
      <c r="B22" s="53"/>
      <c r="C22" s="44"/>
      <c r="D22" s="53">
        <v>5.98</v>
      </c>
      <c r="E22" s="17"/>
      <c r="G22" s="16"/>
    </row>
    <row r="23" spans="1:7" s="15" customFormat="1" ht="20.25">
      <c r="A23" s="36" t="s">
        <v>68</v>
      </c>
      <c r="B23" s="53"/>
      <c r="C23" s="58" t="s">
        <v>1</v>
      </c>
      <c r="D23" s="53">
        <v>0</v>
      </c>
      <c r="E23" s="17" t="s">
        <v>1</v>
      </c>
      <c r="G23" s="16"/>
    </row>
    <row r="24" spans="1:7" s="15" customFormat="1" ht="20.25">
      <c r="A24" s="36" t="s">
        <v>69</v>
      </c>
      <c r="B24" s="53"/>
      <c r="C24" s="58" t="s">
        <v>1</v>
      </c>
      <c r="D24" s="55">
        <f>500*8.5/2000</f>
        <v>2.125</v>
      </c>
      <c r="E24" s="17" t="s">
        <v>1</v>
      </c>
      <c r="G24" s="16"/>
    </row>
    <row r="25" spans="1:7" s="15" customFormat="1" ht="21" thickBot="1">
      <c r="A25" s="36" t="s">
        <v>70</v>
      </c>
      <c r="B25" s="53"/>
      <c r="C25" s="59"/>
      <c r="D25" s="169">
        <f>30/2000</f>
        <v>0.015</v>
      </c>
      <c r="E25" s="17"/>
      <c r="G25" s="16"/>
    </row>
    <row r="26" spans="1:7" s="15" customFormat="1" ht="21.75" thickBot="1" thickTop="1">
      <c r="A26" s="57"/>
      <c r="B26" s="53"/>
      <c r="C26" s="59"/>
      <c r="D26" s="124">
        <f>SUM(D15:D25)</f>
        <v>82.84000000000002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'[2]Aug'!$B$7</f>
        <v>143.78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'[2]Aug'!$B$9</f>
        <v>233.81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'[2]Aug'!$B$8</f>
        <v>21.73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399.32000000000005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882.91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4422.609999999999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882.91</v>
      </c>
      <c r="E37" s="23">
        <f>D37/D36</f>
        <v>0.19963550934855215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3539.699999999999</v>
      </c>
      <c r="E38" s="23">
        <f>E36-E37</f>
        <v>0.8003644906514479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20.25">
      <c r="A43" s="76">
        <v>39325</v>
      </c>
      <c r="B43" s="77"/>
      <c r="C43" s="97">
        <v>750</v>
      </c>
      <c r="D43" s="97">
        <v>750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32.021499999999996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59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39295</v>
      </c>
      <c r="B55" s="41">
        <v>242.49</v>
      </c>
      <c r="C55" s="93">
        <v>136</v>
      </c>
      <c r="D55" s="93">
        <v>20</v>
      </c>
      <c r="E55" s="93">
        <v>4</v>
      </c>
    </row>
    <row r="56" spans="1:5" ht="18">
      <c r="A56" s="37">
        <v>39296</v>
      </c>
      <c r="B56" s="41">
        <v>277.84</v>
      </c>
      <c r="C56" s="93">
        <v>127</v>
      </c>
      <c r="D56" s="93">
        <v>28</v>
      </c>
      <c r="E56" s="93">
        <v>2</v>
      </c>
    </row>
    <row r="57" spans="1:5" ht="18">
      <c r="A57" s="37">
        <v>39297</v>
      </c>
      <c r="B57" s="41">
        <v>208.57</v>
      </c>
      <c r="C57" s="93">
        <v>138</v>
      </c>
      <c r="D57" s="93">
        <v>29</v>
      </c>
      <c r="E57" s="93">
        <v>1</v>
      </c>
    </row>
    <row r="58" spans="1:5" ht="18">
      <c r="A58" s="37">
        <v>39298</v>
      </c>
      <c r="B58" s="41">
        <v>43.47</v>
      </c>
      <c r="C58" s="93">
        <v>134</v>
      </c>
      <c r="D58" s="93">
        <v>1</v>
      </c>
      <c r="E58" s="93">
        <v>1</v>
      </c>
    </row>
    <row r="59" spans="1:5" ht="18">
      <c r="A59" s="37">
        <v>39299</v>
      </c>
      <c r="B59" s="41">
        <v>19.46</v>
      </c>
      <c r="C59" s="93">
        <v>135</v>
      </c>
      <c r="D59" s="44">
        <v>0</v>
      </c>
      <c r="E59" s="44">
        <v>0</v>
      </c>
    </row>
    <row r="60" spans="1:5" ht="18">
      <c r="A60" s="37">
        <v>39300</v>
      </c>
      <c r="B60" s="41">
        <v>134.17</v>
      </c>
      <c r="C60" s="44">
        <v>0</v>
      </c>
      <c r="D60" s="93">
        <v>20</v>
      </c>
      <c r="E60" s="93">
        <v>4</v>
      </c>
    </row>
    <row r="61" spans="1:5" ht="18">
      <c r="A61" s="37">
        <v>39301</v>
      </c>
      <c r="B61" s="41">
        <v>212.96</v>
      </c>
      <c r="C61" s="93">
        <v>157</v>
      </c>
      <c r="D61" s="93">
        <v>23</v>
      </c>
      <c r="E61" s="93">
        <v>4</v>
      </c>
    </row>
    <row r="62" spans="1:5" ht="18">
      <c r="A62" s="37">
        <v>39302</v>
      </c>
      <c r="B62" s="41">
        <v>168.04</v>
      </c>
      <c r="C62" s="93">
        <v>113</v>
      </c>
      <c r="D62" s="93">
        <v>26</v>
      </c>
      <c r="E62" s="93">
        <v>2</v>
      </c>
    </row>
    <row r="63" spans="1:5" ht="18">
      <c r="A63" s="37">
        <v>39303</v>
      </c>
      <c r="B63" s="41">
        <v>163.21</v>
      </c>
      <c r="C63" s="93">
        <v>116</v>
      </c>
      <c r="D63" s="93">
        <v>18</v>
      </c>
      <c r="E63" s="93">
        <v>2</v>
      </c>
    </row>
    <row r="64" spans="1:5" ht="18">
      <c r="A64" s="37">
        <v>39304</v>
      </c>
      <c r="B64" s="41">
        <v>187.36</v>
      </c>
      <c r="C64" s="93">
        <v>127</v>
      </c>
      <c r="D64" s="93">
        <v>27</v>
      </c>
      <c r="E64" s="93">
        <v>2</v>
      </c>
    </row>
    <row r="65" spans="1:5" ht="18">
      <c r="A65" s="37">
        <v>39305</v>
      </c>
      <c r="B65" s="41">
        <v>39.07</v>
      </c>
      <c r="C65" s="93">
        <v>114</v>
      </c>
      <c r="D65" s="93">
        <v>3</v>
      </c>
      <c r="E65" s="44">
        <v>0</v>
      </c>
    </row>
    <row r="66" spans="1:5" ht="18">
      <c r="A66" s="37">
        <v>39306</v>
      </c>
      <c r="B66" s="41">
        <v>19.06</v>
      </c>
      <c r="C66" s="93">
        <v>123</v>
      </c>
      <c r="D66" s="44">
        <v>0</v>
      </c>
      <c r="E66" s="44">
        <v>0</v>
      </c>
    </row>
    <row r="67" spans="1:5" ht="18">
      <c r="A67" s="37">
        <v>39307</v>
      </c>
      <c r="B67" s="41">
        <v>105.36</v>
      </c>
      <c r="C67" s="44">
        <v>0</v>
      </c>
      <c r="D67" s="93">
        <v>19</v>
      </c>
      <c r="E67" s="93">
        <v>4</v>
      </c>
    </row>
    <row r="68" spans="1:5" ht="18">
      <c r="A68" s="37">
        <v>39308</v>
      </c>
      <c r="B68" s="41">
        <v>144.64</v>
      </c>
      <c r="C68" s="93">
        <v>157</v>
      </c>
      <c r="D68" s="93">
        <v>12</v>
      </c>
      <c r="E68" s="93">
        <v>4</v>
      </c>
    </row>
    <row r="69" spans="1:5" ht="18">
      <c r="A69" s="37">
        <v>39309</v>
      </c>
      <c r="B69" s="41">
        <v>139.19</v>
      </c>
      <c r="C69" s="93">
        <v>110</v>
      </c>
      <c r="D69" s="93">
        <v>18</v>
      </c>
      <c r="E69" s="93">
        <v>2</v>
      </c>
    </row>
    <row r="70" spans="1:5" ht="18">
      <c r="A70" s="37">
        <v>39310</v>
      </c>
      <c r="B70" s="44">
        <v>184.76</v>
      </c>
      <c r="C70" s="93">
        <v>118</v>
      </c>
      <c r="D70" s="93">
        <v>23</v>
      </c>
      <c r="E70" s="93">
        <v>4</v>
      </c>
    </row>
    <row r="71" spans="1:5" ht="18">
      <c r="A71" s="37">
        <v>39311</v>
      </c>
      <c r="B71" s="44">
        <v>141.81</v>
      </c>
      <c r="C71" s="93">
        <v>117</v>
      </c>
      <c r="D71" s="93">
        <v>20</v>
      </c>
      <c r="E71" s="93">
        <v>2</v>
      </c>
    </row>
    <row r="72" spans="1:5" ht="18">
      <c r="A72" s="37">
        <v>39312</v>
      </c>
      <c r="B72" s="44">
        <v>39.33</v>
      </c>
      <c r="C72" s="93">
        <v>125</v>
      </c>
      <c r="D72" s="93">
        <v>1</v>
      </c>
      <c r="E72" s="93">
        <v>1</v>
      </c>
    </row>
    <row r="73" spans="1:5" ht="18">
      <c r="A73" s="37">
        <v>39313</v>
      </c>
      <c r="B73" s="44">
        <v>34.46</v>
      </c>
      <c r="C73" s="93">
        <v>119</v>
      </c>
      <c r="D73" s="93">
        <v>2</v>
      </c>
      <c r="E73" s="44">
        <v>0</v>
      </c>
    </row>
    <row r="74" spans="1:5" ht="18">
      <c r="A74" s="37">
        <v>39314</v>
      </c>
      <c r="B74" s="44">
        <v>128.6</v>
      </c>
      <c r="C74" s="44">
        <v>0</v>
      </c>
      <c r="D74" s="93">
        <v>24</v>
      </c>
      <c r="E74" s="93">
        <v>1</v>
      </c>
    </row>
    <row r="75" spans="1:5" ht="18">
      <c r="A75" s="37">
        <v>39315</v>
      </c>
      <c r="B75" s="44">
        <v>233.89</v>
      </c>
      <c r="C75" s="93">
        <v>156</v>
      </c>
      <c r="D75" s="93">
        <v>15</v>
      </c>
      <c r="E75" s="93">
        <v>4</v>
      </c>
    </row>
    <row r="76" spans="1:5" ht="18">
      <c r="A76" s="37">
        <v>39316</v>
      </c>
      <c r="B76" s="44">
        <v>275.2</v>
      </c>
      <c r="C76" s="93">
        <v>108</v>
      </c>
      <c r="D76" s="93">
        <v>23</v>
      </c>
      <c r="E76" s="93">
        <v>5</v>
      </c>
    </row>
    <row r="77" spans="1:5" ht="18">
      <c r="A77" s="37">
        <v>39317</v>
      </c>
      <c r="B77" s="44">
        <v>246.29</v>
      </c>
      <c r="C77" s="93">
        <v>109</v>
      </c>
      <c r="D77" s="93">
        <v>28</v>
      </c>
      <c r="E77" s="93">
        <v>3</v>
      </c>
    </row>
    <row r="78" spans="1:5" ht="18">
      <c r="A78" s="37">
        <v>39318</v>
      </c>
      <c r="B78" s="44">
        <v>128.46</v>
      </c>
      <c r="C78" s="93">
        <v>130</v>
      </c>
      <c r="D78" s="93">
        <v>17</v>
      </c>
      <c r="E78" s="93">
        <v>2</v>
      </c>
    </row>
    <row r="79" spans="1:5" ht="18">
      <c r="A79" s="37">
        <v>39319</v>
      </c>
      <c r="B79" s="44">
        <v>40.85</v>
      </c>
      <c r="C79" s="93">
        <v>123</v>
      </c>
      <c r="D79" s="93">
        <v>2</v>
      </c>
      <c r="E79" s="44">
        <v>0</v>
      </c>
    </row>
    <row r="80" spans="1:5" ht="18">
      <c r="A80" s="37">
        <v>39320</v>
      </c>
      <c r="B80" s="44">
        <v>22.41</v>
      </c>
      <c r="C80" s="93">
        <v>135</v>
      </c>
      <c r="D80" s="93">
        <v>2</v>
      </c>
      <c r="E80" s="44">
        <v>0</v>
      </c>
    </row>
    <row r="81" spans="1:5" ht="18">
      <c r="A81" s="37">
        <v>39321</v>
      </c>
      <c r="B81" s="44">
        <v>133.29</v>
      </c>
      <c r="C81" s="44">
        <v>0</v>
      </c>
      <c r="D81" s="93">
        <v>23</v>
      </c>
      <c r="E81" s="44">
        <v>0</v>
      </c>
    </row>
    <row r="82" spans="1:5" ht="18">
      <c r="A82" s="37">
        <v>39322</v>
      </c>
      <c r="B82" s="44">
        <v>142.46</v>
      </c>
      <c r="C82" s="93">
        <v>143</v>
      </c>
      <c r="D82" s="93">
        <v>15</v>
      </c>
      <c r="E82" s="93">
        <v>1</v>
      </c>
    </row>
    <row r="83" spans="1:5" ht="18">
      <c r="A83" s="37">
        <v>39323</v>
      </c>
      <c r="B83" s="44">
        <v>129.65</v>
      </c>
      <c r="C83" s="93">
        <v>119</v>
      </c>
      <c r="D83" s="93">
        <v>22</v>
      </c>
      <c r="E83" s="44">
        <v>0</v>
      </c>
    </row>
    <row r="84" spans="1:5" ht="18">
      <c r="A84" s="37">
        <v>39324</v>
      </c>
      <c r="B84" s="44">
        <v>166.09</v>
      </c>
      <c r="C84" s="93">
        <v>114</v>
      </c>
      <c r="D84" s="93">
        <v>21</v>
      </c>
      <c r="E84" s="44">
        <v>0</v>
      </c>
    </row>
    <row r="85" spans="1:5" ht="18">
      <c r="A85" s="37">
        <v>39325</v>
      </c>
      <c r="B85" s="127">
        <v>187.33</v>
      </c>
      <c r="C85" s="143">
        <v>129</v>
      </c>
      <c r="D85" s="143">
        <v>25</v>
      </c>
      <c r="E85" s="143">
        <v>1</v>
      </c>
    </row>
    <row r="86" spans="1:5" ht="18">
      <c r="A86" s="47" t="s">
        <v>22</v>
      </c>
      <c r="B86" s="44">
        <f>SUM(B55:B85)</f>
        <v>4339.769999999999</v>
      </c>
      <c r="C86" s="45">
        <f>SUM(C55:C85)</f>
        <v>3432</v>
      </c>
      <c r="D86" s="45">
        <f>SUM(D55:D85)</f>
        <v>507</v>
      </c>
      <c r="E86" s="45">
        <f>SUM(E55:E85)</f>
        <v>56</v>
      </c>
    </row>
    <row r="87" spans="1:5" ht="18.75" thickBot="1">
      <c r="A87" s="47"/>
      <c r="B87" s="175">
        <f>D26</f>
        <v>82.84000000000002</v>
      </c>
      <c r="C87" s="45"/>
      <c r="D87" s="45"/>
      <c r="E87" s="45"/>
    </row>
    <row r="88" spans="1:5" ht="18.75" thickTop="1">
      <c r="A88" s="48"/>
      <c r="B88" s="176">
        <f>SUM(B86:B87)</f>
        <v>4422.609999999999</v>
      </c>
      <c r="C88" s="49"/>
      <c r="D88" s="117"/>
      <c r="E88" s="10"/>
    </row>
    <row r="89" spans="1:6" ht="16.5" customHeight="1">
      <c r="A89" s="9"/>
      <c r="B89" s="90"/>
      <c r="C89" s="91"/>
      <c r="D89" s="116"/>
      <c r="E89" s="9"/>
      <c r="F89" s="34" t="s">
        <v>1</v>
      </c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  <row r="93" spans="1:5" ht="20.25">
      <c r="A93" s="50"/>
      <c r="B93" s="51"/>
      <c r="C93" s="52"/>
      <c r="D93" s="118"/>
      <c r="E93" s="50"/>
    </row>
  </sheetData>
  <printOptions horizontalCentered="1"/>
  <pageMargins left="0.5" right="0.5" top="1" bottom="0.25" header="0.5" footer="0.5"/>
  <pageSetup fitToHeight="2" horizontalDpi="600" verticalDpi="600" orientation="portrait" scale="65" r:id="rId1"/>
  <rowBreaks count="1" manualBreakCount="1">
    <brk id="49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92"/>
  <sheetViews>
    <sheetView zoomScale="75" zoomScaleNormal="75" workbookViewId="0" topLeftCell="A1">
      <selection activeCell="D5" sqref="D5"/>
    </sheetView>
  </sheetViews>
  <sheetFormatPr defaultColWidth="9.140625" defaultRowHeight="12.75"/>
  <cols>
    <col min="1" max="1" width="77.140625" style="34" customWidth="1"/>
    <col min="2" max="2" width="15.28125" style="140" customWidth="1"/>
    <col min="3" max="3" width="15.00390625" style="141" customWidth="1"/>
    <col min="4" max="4" width="15.7109375" style="142" customWidth="1"/>
    <col min="5" max="5" width="17.57421875" style="34" customWidth="1"/>
    <col min="6" max="16384" width="9.140625" style="34" customWidth="1"/>
  </cols>
  <sheetData>
    <row r="1" spans="1:6" s="5" customFormat="1" ht="27.75">
      <c r="A1" s="1" t="s">
        <v>32</v>
      </c>
      <c r="B1" s="2"/>
      <c r="C1" s="2"/>
      <c r="D1" s="98"/>
      <c r="E1" s="3"/>
      <c r="F1" s="4"/>
    </row>
    <row r="2" spans="1:6" s="5" customFormat="1" ht="28.5" thickBot="1">
      <c r="A2" s="6" t="s">
        <v>71</v>
      </c>
      <c r="B2" s="7"/>
      <c r="C2" s="7"/>
      <c r="D2" s="99"/>
      <c r="E2" s="8"/>
      <c r="F2" s="4"/>
    </row>
    <row r="3" spans="1:6" s="123" customFormat="1" ht="28.5" thickBot="1">
      <c r="A3" s="121"/>
      <c r="B3" s="100" t="s">
        <v>1</v>
      </c>
      <c r="C3" s="100"/>
      <c r="D3" s="101"/>
      <c r="E3" s="4"/>
      <c r="F3" s="4"/>
    </row>
    <row r="4" spans="1:7" s="15" customFormat="1" ht="21" customHeight="1" thickBot="1">
      <c r="A4" s="102" t="s">
        <v>31</v>
      </c>
      <c r="B4" s="63"/>
      <c r="C4" s="63"/>
      <c r="D4" s="67"/>
      <c r="E4" s="18"/>
      <c r="G4" s="16"/>
    </row>
    <row r="5" spans="1:7" s="15" customFormat="1" ht="20.25">
      <c r="A5" s="61" t="s">
        <v>23</v>
      </c>
      <c r="B5" s="63"/>
      <c r="C5" s="63"/>
      <c r="D5" s="144">
        <v>868.31</v>
      </c>
      <c r="E5" s="122">
        <f>D5/D7</f>
        <v>0.2661478432250016</v>
      </c>
      <c r="G5" s="16"/>
    </row>
    <row r="6" spans="1:7" s="15" customFormat="1" ht="21" thickBot="1">
      <c r="A6" s="61" t="s">
        <v>24</v>
      </c>
      <c r="B6" s="19"/>
      <c r="C6" s="19"/>
      <c r="D6" s="144">
        <f>'[2]Sept'!$C$6</f>
        <v>2394.2</v>
      </c>
      <c r="E6" s="122">
        <f>D6/D7</f>
        <v>0.7338521567749984</v>
      </c>
      <c r="G6" s="16"/>
    </row>
    <row r="7" spans="1:7" s="15" customFormat="1" ht="21" customHeight="1" thickBot="1">
      <c r="A7" s="94"/>
      <c r="B7" s="19"/>
      <c r="C7" s="19"/>
      <c r="D7" s="131">
        <f>SUM(D5:D6)</f>
        <v>3262.5099999999998</v>
      </c>
      <c r="E7" s="18"/>
      <c r="G7" s="16"/>
    </row>
    <row r="8" spans="1:7" s="15" customFormat="1" ht="21" customHeight="1" thickBot="1">
      <c r="A8" s="94"/>
      <c r="B8" s="19"/>
      <c r="C8" s="19"/>
      <c r="D8" s="20"/>
      <c r="E8" s="18"/>
      <c r="G8" s="16"/>
    </row>
    <row r="9" spans="1:7" s="15" customFormat="1" ht="21" thickBot="1">
      <c r="A9" s="103" t="s">
        <v>33</v>
      </c>
      <c r="B9" s="11"/>
      <c r="C9" s="12"/>
      <c r="D9" s="20"/>
      <c r="E9" s="14"/>
      <c r="G9" s="16"/>
    </row>
    <row r="10" spans="1:7" s="15" customFormat="1" ht="20.25">
      <c r="A10" s="35" t="s">
        <v>34</v>
      </c>
      <c r="B10" s="55"/>
      <c r="C10" s="56"/>
      <c r="D10" s="104">
        <f>'[2]Sept'!$C$7</f>
        <v>81.98</v>
      </c>
      <c r="E10" s="13"/>
      <c r="F10" s="15" t="s">
        <v>1</v>
      </c>
      <c r="G10" s="16"/>
    </row>
    <row r="11" spans="1:7" s="15" customFormat="1" ht="20.25">
      <c r="A11" s="35" t="s">
        <v>35</v>
      </c>
      <c r="B11" s="55"/>
      <c r="C11" s="56"/>
      <c r="D11" s="104">
        <f>'[2]Sept'!$D$7</f>
        <v>77.97</v>
      </c>
      <c r="E11" s="13"/>
      <c r="G11" s="16"/>
    </row>
    <row r="12" spans="1:7" s="15" customFormat="1" ht="20.25">
      <c r="A12" s="35" t="s">
        <v>36</v>
      </c>
      <c r="B12" s="55"/>
      <c r="C12" s="56"/>
      <c r="D12" s="105">
        <f>'[2]Sept'!$D$9</f>
        <v>110.06</v>
      </c>
      <c r="E12" s="13"/>
      <c r="G12" s="16"/>
    </row>
    <row r="13" spans="1:7" s="15" customFormat="1" ht="21" thickBot="1">
      <c r="A13" s="35"/>
      <c r="B13" s="55"/>
      <c r="C13" s="56"/>
      <c r="D13" s="132">
        <f>SUM(D10:D12)</f>
        <v>270.01</v>
      </c>
      <c r="E13" s="13"/>
      <c r="G13" s="16"/>
    </row>
    <row r="14" spans="1:7" s="15" customFormat="1" ht="21" thickBot="1">
      <c r="A14" s="106" t="s">
        <v>37</v>
      </c>
      <c r="B14" s="107"/>
      <c r="C14" s="119"/>
      <c r="D14" s="120"/>
      <c r="E14" s="13"/>
      <c r="G14" s="16"/>
    </row>
    <row r="15" spans="1:7" s="15" customFormat="1" ht="20.25">
      <c r="A15" s="57" t="s">
        <v>4</v>
      </c>
      <c r="B15" s="53"/>
      <c r="C15" s="44"/>
      <c r="D15" s="53">
        <v>16</v>
      </c>
      <c r="E15" s="17" t="s">
        <v>1</v>
      </c>
      <c r="G15" s="16"/>
    </row>
    <row r="16" spans="1:7" s="15" customFormat="1" ht="20.25">
      <c r="A16" s="57" t="s">
        <v>43</v>
      </c>
      <c r="B16" s="53"/>
      <c r="C16" s="44"/>
      <c r="D16" s="53">
        <v>0</v>
      </c>
      <c r="E16" s="17"/>
      <c r="G16" s="16"/>
    </row>
    <row r="17" spans="1:7" s="15" customFormat="1" ht="20.25">
      <c r="A17" s="57" t="s">
        <v>6</v>
      </c>
      <c r="B17" s="53"/>
      <c r="C17" s="44"/>
      <c r="D17" s="53">
        <v>0</v>
      </c>
      <c r="E17" s="17"/>
      <c r="G17" s="16"/>
    </row>
    <row r="18" spans="1:7" s="15" customFormat="1" ht="20.25">
      <c r="A18" s="57" t="s">
        <v>7</v>
      </c>
      <c r="B18" s="53"/>
      <c r="C18" s="44"/>
      <c r="D18" s="53">
        <v>4.23</v>
      </c>
      <c r="E18" s="17"/>
      <c r="G18" s="16"/>
    </row>
    <row r="19" spans="1:7" s="15" customFormat="1" ht="20.25">
      <c r="A19" s="57" t="s">
        <v>8</v>
      </c>
      <c r="B19" s="53"/>
      <c r="C19" s="44"/>
      <c r="D19" s="53">
        <v>23</v>
      </c>
      <c r="E19" s="17"/>
      <c r="G19" s="16"/>
    </row>
    <row r="20" spans="1:7" s="15" customFormat="1" ht="20.25">
      <c r="A20" s="57" t="s">
        <v>9</v>
      </c>
      <c r="B20" s="53"/>
      <c r="C20" s="44"/>
      <c r="D20" s="53">
        <v>4.66</v>
      </c>
      <c r="E20" s="17"/>
      <c r="G20" s="16"/>
    </row>
    <row r="21" spans="1:7" s="15" customFormat="1" ht="20.25">
      <c r="A21" s="57" t="s">
        <v>10</v>
      </c>
      <c r="B21" s="53"/>
      <c r="C21" s="44"/>
      <c r="D21" s="53">
        <f>800*0.004</f>
        <v>3.2</v>
      </c>
      <c r="E21" s="17"/>
      <c r="G21" s="16"/>
    </row>
    <row r="22" spans="1:7" s="15" customFormat="1" ht="20.25">
      <c r="A22" s="57" t="s">
        <v>11</v>
      </c>
      <c r="B22" s="53"/>
      <c r="C22" s="44"/>
      <c r="D22" s="53">
        <v>0.057</v>
      </c>
      <c r="E22" s="17"/>
      <c r="G22" s="16"/>
    </row>
    <row r="23" spans="1:7" s="15" customFormat="1" ht="20.25">
      <c r="A23" s="57" t="s">
        <v>12</v>
      </c>
      <c r="B23" s="53"/>
      <c r="C23" s="58" t="s">
        <v>1</v>
      </c>
      <c r="D23" s="53">
        <v>2.99</v>
      </c>
      <c r="E23" s="17" t="s">
        <v>1</v>
      </c>
      <c r="G23" s="16"/>
    </row>
    <row r="24" spans="1:7" s="15" customFormat="1" ht="20.25">
      <c r="A24" s="57" t="s">
        <v>42</v>
      </c>
      <c r="B24" s="53"/>
      <c r="C24" s="58" t="s">
        <v>1</v>
      </c>
      <c r="D24" s="55">
        <v>0</v>
      </c>
      <c r="E24" s="17" t="s">
        <v>1</v>
      </c>
      <c r="G24" s="16"/>
    </row>
    <row r="25" spans="1:7" s="15" customFormat="1" ht="21" thickBot="1">
      <c r="A25" s="57" t="s">
        <v>13</v>
      </c>
      <c r="B25" s="53"/>
      <c r="C25" s="59"/>
      <c r="D25" s="177">
        <v>0</v>
      </c>
      <c r="E25" s="17"/>
      <c r="G25" s="16"/>
    </row>
    <row r="26" spans="1:7" s="15" customFormat="1" ht="21.75" thickBot="1" thickTop="1">
      <c r="A26" s="57"/>
      <c r="B26" s="53"/>
      <c r="C26" s="59"/>
      <c r="D26" s="124">
        <f>SUM(D15:D25)</f>
        <v>54.13700000000001</v>
      </c>
      <c r="E26" s="17"/>
      <c r="G26" s="16"/>
    </row>
    <row r="27" spans="1:7" s="15" customFormat="1" ht="21" thickBot="1">
      <c r="A27" s="102" t="s">
        <v>38</v>
      </c>
      <c r="B27" s="60"/>
      <c r="C27" s="61"/>
      <c r="D27" s="62"/>
      <c r="E27" s="18"/>
      <c r="G27" s="16"/>
    </row>
    <row r="28" spans="1:7" s="15" customFormat="1" ht="20.25">
      <c r="A28" s="61" t="s">
        <v>14</v>
      </c>
      <c r="B28" s="63"/>
      <c r="C28" s="63" t="s">
        <v>1</v>
      </c>
      <c r="D28" s="64">
        <f>'[2]Sept'!$B$7</f>
        <v>162.21</v>
      </c>
      <c r="E28" s="18"/>
      <c r="G28" s="16"/>
    </row>
    <row r="29" spans="1:7" s="15" customFormat="1" ht="20.25">
      <c r="A29" s="61" t="s">
        <v>3</v>
      </c>
      <c r="B29" s="63"/>
      <c r="C29" s="63"/>
      <c r="D29" s="65">
        <f>'[2]Sept'!$B$9</f>
        <v>125.81</v>
      </c>
      <c r="E29" s="18"/>
      <c r="G29" s="16"/>
    </row>
    <row r="30" spans="1:7" s="15" customFormat="1" ht="20.25">
      <c r="A30" s="61" t="s">
        <v>15</v>
      </c>
      <c r="B30" s="63"/>
      <c r="C30" s="63"/>
      <c r="D30" s="66">
        <f>'[2]Sept'!$B$8</f>
        <v>22.65</v>
      </c>
      <c r="E30" s="18"/>
      <c r="G30" s="16"/>
    </row>
    <row r="31" spans="1:7" s="15" customFormat="1" ht="20.25">
      <c r="A31" s="61"/>
      <c r="B31" s="63"/>
      <c r="C31" s="63"/>
      <c r="D31" s="20">
        <f>SUM(D28:D30)</f>
        <v>310.66999999999996</v>
      </c>
      <c r="E31" s="18"/>
      <c r="G31" s="16"/>
    </row>
    <row r="32" spans="1:7" s="15" customFormat="1" ht="21" thickBot="1">
      <c r="A32" s="61"/>
      <c r="B32" s="63"/>
      <c r="C32" s="63"/>
      <c r="D32" s="67"/>
      <c r="E32" s="18"/>
      <c r="G32" s="16"/>
    </row>
    <row r="33" spans="1:7" s="15" customFormat="1" ht="21" thickBot="1">
      <c r="A33" s="102" t="s">
        <v>39</v>
      </c>
      <c r="B33" s="68"/>
      <c r="C33" s="27"/>
      <c r="D33" s="133">
        <f>D13+D31+D26</f>
        <v>634.817</v>
      </c>
      <c r="E33" s="18"/>
      <c r="G33" s="16"/>
    </row>
    <row r="34" spans="1:7" s="15" customFormat="1" ht="20.25">
      <c r="A34" s="61"/>
      <c r="B34" s="63"/>
      <c r="C34" s="63"/>
      <c r="D34" s="67"/>
      <c r="E34" s="18"/>
      <c r="G34" s="16"/>
    </row>
    <row r="35" spans="1:7" s="15" customFormat="1" ht="21" customHeight="1">
      <c r="A35" s="21"/>
      <c r="B35" s="21"/>
      <c r="C35" s="21"/>
      <c r="D35" s="108"/>
      <c r="E35" s="4"/>
      <c r="G35" s="16"/>
    </row>
    <row r="36" spans="1:7" s="15" customFormat="1" ht="21" customHeight="1">
      <c r="A36" s="22" t="s">
        <v>28</v>
      </c>
      <c r="B36" s="21"/>
      <c r="C36" s="21"/>
      <c r="D36" s="109">
        <f>B88</f>
        <v>3897.327</v>
      </c>
      <c r="E36" s="23">
        <v>1</v>
      </c>
      <c r="G36" s="16"/>
    </row>
    <row r="37" spans="1:5" s="26" customFormat="1" ht="21" customHeight="1">
      <c r="A37" s="125" t="s">
        <v>40</v>
      </c>
      <c r="B37" s="24"/>
      <c r="C37" s="25"/>
      <c r="D37" s="134">
        <f>D33</f>
        <v>634.817</v>
      </c>
      <c r="E37" s="23">
        <f>D37/D36</f>
        <v>0.16288522877346448</v>
      </c>
    </row>
    <row r="38" spans="1:7" s="15" customFormat="1" ht="21" customHeight="1">
      <c r="A38" s="27" t="s">
        <v>41</v>
      </c>
      <c r="B38" s="28"/>
      <c r="C38" s="28"/>
      <c r="D38" s="135">
        <f>SUM(D36-D37)</f>
        <v>3262.51</v>
      </c>
      <c r="E38" s="23">
        <f>E36-E37</f>
        <v>0.8371147712265355</v>
      </c>
      <c r="G38" s="16"/>
    </row>
    <row r="39" spans="1:7" s="15" customFormat="1" ht="18.75" customHeight="1">
      <c r="A39" s="21"/>
      <c r="B39" s="28"/>
      <c r="C39" s="28"/>
      <c r="D39" s="28"/>
      <c r="E39" s="29"/>
      <c r="G39" s="16"/>
    </row>
    <row r="40" spans="1:5" ht="15">
      <c r="A40" s="30"/>
      <c r="B40" s="31"/>
      <c r="C40" s="32"/>
      <c r="D40" s="110"/>
      <c r="E40" s="33"/>
    </row>
    <row r="41" spans="1:5" s="36" customFormat="1" ht="18">
      <c r="A41" s="70" t="s">
        <v>25</v>
      </c>
      <c r="B41" s="71"/>
      <c r="C41" s="72"/>
      <c r="D41" s="111"/>
      <c r="E41" s="73"/>
    </row>
    <row r="42" spans="1:5" ht="22.5">
      <c r="A42" s="126" t="s">
        <v>26</v>
      </c>
      <c r="B42" s="74"/>
      <c r="C42" s="75" t="s">
        <v>2</v>
      </c>
      <c r="D42" s="112" t="s">
        <v>17</v>
      </c>
      <c r="E42" s="54" t="s">
        <v>27</v>
      </c>
    </row>
    <row r="43" spans="1:5" ht="18">
      <c r="A43" s="76">
        <v>39355</v>
      </c>
      <c r="B43" s="77"/>
      <c r="C43" s="178">
        <v>300</v>
      </c>
      <c r="D43" s="178">
        <v>900</v>
      </c>
      <c r="E43" s="79">
        <v>0</v>
      </c>
    </row>
    <row r="44" spans="1:5" ht="18">
      <c r="A44" s="76"/>
      <c r="B44" s="77"/>
      <c r="C44" s="78"/>
      <c r="D44" s="113"/>
      <c r="E44" s="79"/>
    </row>
    <row r="45" spans="1:7" s="15" customFormat="1" ht="20.25">
      <c r="A45" s="69" t="s">
        <v>16</v>
      </c>
      <c r="B45" s="63"/>
      <c r="C45" s="63"/>
      <c r="D45" s="114"/>
      <c r="E45" s="96">
        <f>(D10+D11+D28)*7%</f>
        <v>22.5512</v>
      </c>
      <c r="G45" s="16"/>
    </row>
    <row r="46" spans="1:6" ht="15.75">
      <c r="A46" s="80"/>
      <c r="B46" s="81"/>
      <c r="C46" s="82"/>
      <c r="D46" s="115"/>
      <c r="E46" s="83"/>
      <c r="F46" s="38"/>
    </row>
    <row r="47" spans="1:7" ht="20.25">
      <c r="A47" s="84" t="s">
        <v>29</v>
      </c>
      <c r="B47" s="85"/>
      <c r="C47" s="86"/>
      <c r="D47" s="110"/>
      <c r="E47" s="87">
        <v>0</v>
      </c>
      <c r="F47" s="38"/>
      <c r="G47" s="40"/>
    </row>
    <row r="48" spans="1:5" ht="20.25">
      <c r="A48" s="84" t="s">
        <v>30</v>
      </c>
      <c r="B48" s="88"/>
      <c r="C48" s="89"/>
      <c r="D48" s="115"/>
      <c r="E48" s="87">
        <v>0</v>
      </c>
    </row>
    <row r="49" spans="1:5" ht="15">
      <c r="A49" s="9"/>
      <c r="B49" s="90"/>
      <c r="C49" s="91"/>
      <c r="D49" s="116"/>
      <c r="E49" s="92"/>
    </row>
    <row r="50" spans="1:5" ht="18.75" thickBot="1">
      <c r="A50" s="36"/>
      <c r="B50" s="36"/>
      <c r="C50" s="36"/>
      <c r="D50" s="36"/>
      <c r="E50" s="39"/>
    </row>
    <row r="51" spans="1:5" ht="27.75">
      <c r="A51" s="1" t="s">
        <v>32</v>
      </c>
      <c r="B51" s="2"/>
      <c r="C51" s="2"/>
      <c r="D51" s="98"/>
      <c r="E51" s="3"/>
    </row>
    <row r="52" spans="1:5" ht="28.5" thickBot="1">
      <c r="A52" s="6" t="s">
        <v>71</v>
      </c>
      <c r="B52" s="7"/>
      <c r="C52" s="7"/>
      <c r="D52" s="99"/>
      <c r="E52" s="8"/>
    </row>
    <row r="53" spans="1:6" ht="18">
      <c r="A53" s="36"/>
      <c r="B53" s="36"/>
      <c r="C53" s="36"/>
      <c r="D53" s="36"/>
      <c r="E53" s="39"/>
      <c r="F53" s="34" t="s">
        <v>1</v>
      </c>
    </row>
    <row r="54" spans="1:6" ht="36">
      <c r="A54" s="136" t="s">
        <v>18</v>
      </c>
      <c r="B54" s="137" t="s">
        <v>0</v>
      </c>
      <c r="C54" s="138" t="s">
        <v>19</v>
      </c>
      <c r="D54" s="138" t="s">
        <v>20</v>
      </c>
      <c r="E54" s="138" t="s">
        <v>21</v>
      </c>
      <c r="F54" s="38"/>
    </row>
    <row r="55" spans="1:5" ht="18">
      <c r="A55" s="37">
        <v>39326</v>
      </c>
      <c r="B55" s="179">
        <v>52.47</v>
      </c>
      <c r="C55" s="95">
        <v>119</v>
      </c>
      <c r="D55" s="95">
        <v>6</v>
      </c>
      <c r="E55" s="95">
        <v>1</v>
      </c>
    </row>
    <row r="56" spans="1:5" ht="18">
      <c r="A56" s="37">
        <v>39327</v>
      </c>
      <c r="B56" s="179">
        <v>19.23</v>
      </c>
      <c r="C56" s="95">
        <v>129</v>
      </c>
      <c r="D56" s="95">
        <v>1</v>
      </c>
      <c r="E56" s="41">
        <v>0</v>
      </c>
    </row>
    <row r="57" spans="1:5" ht="18">
      <c r="A57" s="37">
        <v>39328</v>
      </c>
      <c r="B57" s="179">
        <v>59.54</v>
      </c>
      <c r="C57" s="41">
        <v>0</v>
      </c>
      <c r="D57" s="95">
        <v>9</v>
      </c>
      <c r="E57" s="41">
        <v>0</v>
      </c>
    </row>
    <row r="58" spans="1:5" ht="18">
      <c r="A58" s="37">
        <v>39329</v>
      </c>
      <c r="B58" s="179">
        <v>147.68</v>
      </c>
      <c r="C58" s="95">
        <v>121</v>
      </c>
      <c r="D58" s="95">
        <v>15</v>
      </c>
      <c r="E58" s="95">
        <v>3</v>
      </c>
    </row>
    <row r="59" spans="1:5" ht="18">
      <c r="A59" s="37">
        <v>39330</v>
      </c>
      <c r="B59" s="179">
        <v>204.33</v>
      </c>
      <c r="C59" s="95">
        <v>126</v>
      </c>
      <c r="D59" s="95">
        <v>20</v>
      </c>
      <c r="E59" s="95">
        <v>3</v>
      </c>
    </row>
    <row r="60" spans="1:5" ht="18">
      <c r="A60" s="37">
        <v>39331</v>
      </c>
      <c r="B60" s="179">
        <v>148.66</v>
      </c>
      <c r="C60" s="95">
        <v>122</v>
      </c>
      <c r="D60" s="95">
        <v>22</v>
      </c>
      <c r="E60" s="95">
        <v>1</v>
      </c>
    </row>
    <row r="61" spans="1:5" ht="18">
      <c r="A61" s="37">
        <v>39332</v>
      </c>
      <c r="B61" s="179">
        <v>193.07</v>
      </c>
      <c r="C61" s="95">
        <v>109</v>
      </c>
      <c r="D61" s="95">
        <v>30</v>
      </c>
      <c r="E61" s="95">
        <v>1</v>
      </c>
    </row>
    <row r="62" spans="1:5" ht="18">
      <c r="A62" s="37">
        <v>39333</v>
      </c>
      <c r="B62" s="179">
        <v>38.14</v>
      </c>
      <c r="C62" s="95">
        <v>113</v>
      </c>
      <c r="D62" s="95">
        <v>2</v>
      </c>
      <c r="E62" s="41">
        <v>0</v>
      </c>
    </row>
    <row r="63" spans="1:5" ht="18">
      <c r="A63" s="37">
        <v>39334</v>
      </c>
      <c r="B63" s="179">
        <v>35.39</v>
      </c>
      <c r="C63" s="95">
        <v>150</v>
      </c>
      <c r="D63" s="95">
        <v>5</v>
      </c>
      <c r="E63" s="41">
        <v>0</v>
      </c>
    </row>
    <row r="64" spans="1:5" ht="18">
      <c r="A64" s="37">
        <v>39335</v>
      </c>
      <c r="B64" s="179">
        <v>176.6</v>
      </c>
      <c r="C64" s="41">
        <v>0</v>
      </c>
      <c r="D64" s="95">
        <v>31</v>
      </c>
      <c r="E64" s="41">
        <v>0</v>
      </c>
    </row>
    <row r="65" spans="1:5" ht="18">
      <c r="A65" s="37">
        <v>39336</v>
      </c>
      <c r="B65" s="179">
        <v>258.8</v>
      </c>
      <c r="C65" s="95">
        <v>144</v>
      </c>
      <c r="D65" s="95">
        <v>22</v>
      </c>
      <c r="E65" s="95">
        <v>1</v>
      </c>
    </row>
    <row r="66" spans="1:5" ht="18">
      <c r="A66" s="37">
        <v>39337</v>
      </c>
      <c r="B66" s="179">
        <v>218.2</v>
      </c>
      <c r="C66" s="95">
        <v>133</v>
      </c>
      <c r="D66" s="95">
        <v>26</v>
      </c>
      <c r="E66" s="95">
        <v>1</v>
      </c>
    </row>
    <row r="67" spans="1:5" ht="18">
      <c r="A67" s="37">
        <v>39338</v>
      </c>
      <c r="B67" s="179">
        <v>151.6</v>
      </c>
      <c r="C67" s="95">
        <v>114</v>
      </c>
      <c r="D67" s="95">
        <v>21</v>
      </c>
      <c r="E67" s="95">
        <v>2</v>
      </c>
    </row>
    <row r="68" spans="1:5" ht="18">
      <c r="A68" s="37">
        <v>39339</v>
      </c>
      <c r="B68" s="179">
        <v>187.02</v>
      </c>
      <c r="C68" s="95">
        <v>125</v>
      </c>
      <c r="D68" s="95">
        <v>21</v>
      </c>
      <c r="E68" s="95">
        <v>5</v>
      </c>
    </row>
    <row r="69" spans="1:5" ht="18">
      <c r="A69" s="37">
        <v>39340</v>
      </c>
      <c r="B69" s="179">
        <v>56.29</v>
      </c>
      <c r="C69" s="95">
        <v>95</v>
      </c>
      <c r="D69" s="95">
        <v>4</v>
      </c>
      <c r="E69" s="41">
        <v>0</v>
      </c>
    </row>
    <row r="70" spans="1:5" ht="18">
      <c r="A70" s="37">
        <v>39341</v>
      </c>
      <c r="B70" s="180">
        <v>46.48</v>
      </c>
      <c r="C70" s="95">
        <v>132</v>
      </c>
      <c r="D70" s="95">
        <v>8</v>
      </c>
      <c r="E70" s="41">
        <v>0</v>
      </c>
    </row>
    <row r="71" spans="1:5" ht="18">
      <c r="A71" s="37">
        <v>39342</v>
      </c>
      <c r="B71" s="180">
        <v>122.05</v>
      </c>
      <c r="C71" s="41">
        <v>0</v>
      </c>
      <c r="D71" s="95">
        <v>20</v>
      </c>
      <c r="E71" s="41">
        <v>0</v>
      </c>
    </row>
    <row r="72" spans="1:5" ht="18">
      <c r="A72" s="37">
        <v>39343</v>
      </c>
      <c r="B72" s="180">
        <v>142.23</v>
      </c>
      <c r="C72" s="95">
        <v>152</v>
      </c>
      <c r="D72" s="95">
        <v>17</v>
      </c>
      <c r="E72" s="95">
        <v>1</v>
      </c>
    </row>
    <row r="73" spans="1:5" ht="18">
      <c r="A73" s="37">
        <v>39344</v>
      </c>
      <c r="B73" s="180">
        <v>114.33</v>
      </c>
      <c r="C73" s="95">
        <v>132</v>
      </c>
      <c r="D73" s="95">
        <v>17</v>
      </c>
      <c r="E73" s="41">
        <v>0</v>
      </c>
    </row>
    <row r="74" spans="1:5" ht="18">
      <c r="A74" s="37">
        <v>39345</v>
      </c>
      <c r="B74" s="180">
        <v>225.52</v>
      </c>
      <c r="C74" s="95">
        <v>125</v>
      </c>
      <c r="D74" s="95">
        <v>24</v>
      </c>
      <c r="E74" s="95">
        <v>2</v>
      </c>
    </row>
    <row r="75" spans="1:5" ht="18">
      <c r="A75" s="37">
        <v>39346</v>
      </c>
      <c r="B75" s="180">
        <v>206.41</v>
      </c>
      <c r="C75" s="95">
        <v>136</v>
      </c>
      <c r="D75" s="95">
        <v>16</v>
      </c>
      <c r="E75" s="95">
        <v>4</v>
      </c>
    </row>
    <row r="76" spans="1:5" ht="18">
      <c r="A76" s="37">
        <v>39347</v>
      </c>
      <c r="B76" s="180">
        <v>46.55</v>
      </c>
      <c r="C76" s="95">
        <v>94</v>
      </c>
      <c r="D76" s="95">
        <v>3</v>
      </c>
      <c r="E76" s="41">
        <v>0</v>
      </c>
    </row>
    <row r="77" spans="1:5" ht="18">
      <c r="A77" s="37">
        <v>39348</v>
      </c>
      <c r="B77" s="180">
        <v>53.7</v>
      </c>
      <c r="C77" s="95">
        <v>97</v>
      </c>
      <c r="D77" s="95">
        <v>3</v>
      </c>
      <c r="E77" s="95">
        <v>2</v>
      </c>
    </row>
    <row r="78" spans="1:5" ht="18">
      <c r="A78" s="37">
        <v>39349</v>
      </c>
      <c r="B78" s="180">
        <v>125.82</v>
      </c>
      <c r="C78" s="41">
        <v>0</v>
      </c>
      <c r="D78" s="95">
        <v>19</v>
      </c>
      <c r="E78" s="95">
        <v>2</v>
      </c>
    </row>
    <row r="79" spans="1:5" ht="18">
      <c r="A79" s="37">
        <v>39350</v>
      </c>
      <c r="B79" s="180">
        <v>175.86</v>
      </c>
      <c r="C79" s="95">
        <v>149</v>
      </c>
      <c r="D79" s="95">
        <v>23</v>
      </c>
      <c r="E79" s="95">
        <v>1</v>
      </c>
    </row>
    <row r="80" spans="1:5" ht="18">
      <c r="A80" s="37">
        <v>39351</v>
      </c>
      <c r="B80" s="180">
        <v>172.6</v>
      </c>
      <c r="C80" s="95">
        <v>111</v>
      </c>
      <c r="D80" s="95">
        <v>25</v>
      </c>
      <c r="E80" s="95">
        <v>2</v>
      </c>
    </row>
    <row r="81" spans="1:5" ht="18">
      <c r="A81" s="37">
        <v>39352</v>
      </c>
      <c r="B81" s="180">
        <v>171.03</v>
      </c>
      <c r="C81" s="95">
        <v>114</v>
      </c>
      <c r="D81" s="95">
        <v>22</v>
      </c>
      <c r="E81" s="41">
        <v>0</v>
      </c>
    </row>
    <row r="82" spans="1:5" ht="18">
      <c r="A82" s="37">
        <v>39353</v>
      </c>
      <c r="B82" s="180">
        <v>218.19</v>
      </c>
      <c r="C82" s="95">
        <v>123</v>
      </c>
      <c r="D82" s="95">
        <v>27</v>
      </c>
      <c r="E82" s="41">
        <v>0</v>
      </c>
    </row>
    <row r="83" spans="1:5" ht="18">
      <c r="A83" s="37">
        <v>39354</v>
      </c>
      <c r="B83" s="180">
        <v>33.8</v>
      </c>
      <c r="C83" s="95">
        <v>95</v>
      </c>
      <c r="D83" s="95">
        <v>2</v>
      </c>
      <c r="E83" s="41">
        <v>0</v>
      </c>
    </row>
    <row r="84" spans="1:5" ht="18">
      <c r="A84" s="37">
        <v>39355</v>
      </c>
      <c r="B84" s="180">
        <v>41.6</v>
      </c>
      <c r="C84" s="95">
        <v>173</v>
      </c>
      <c r="D84" s="95">
        <v>2</v>
      </c>
      <c r="E84" s="41">
        <v>0</v>
      </c>
    </row>
    <row r="85" spans="1:5" ht="18">
      <c r="A85" s="37"/>
      <c r="B85" s="172"/>
      <c r="C85" s="159"/>
      <c r="D85" s="167"/>
      <c r="E85" s="46"/>
    </row>
    <row r="86" spans="1:5" ht="18">
      <c r="A86" s="47" t="s">
        <v>22</v>
      </c>
      <c r="B86" s="180">
        <f>SUM(B55:B85)</f>
        <v>3843.19</v>
      </c>
      <c r="C86" s="45">
        <f>SUM(C55:C85)</f>
        <v>3233</v>
      </c>
      <c r="D86" s="45">
        <f>SUM(D55:D85)</f>
        <v>463</v>
      </c>
      <c r="E86" s="45">
        <f>SUM(E55:E85)</f>
        <v>32</v>
      </c>
    </row>
    <row r="87" spans="1:5" ht="18">
      <c r="A87" s="48"/>
      <c r="B87" s="129">
        <f>D26</f>
        <v>54.13700000000001</v>
      </c>
      <c r="C87" s="49"/>
      <c r="D87" s="117"/>
      <c r="E87" s="10"/>
    </row>
    <row r="88" spans="1:6" ht="20.25" customHeight="1">
      <c r="A88" s="9"/>
      <c r="B88" s="181">
        <f>SUM(B86:B87)</f>
        <v>3897.327</v>
      </c>
      <c r="C88" s="91"/>
      <c r="D88" s="116"/>
      <c r="E88" s="9"/>
      <c r="F88" s="34" t="s">
        <v>1</v>
      </c>
    </row>
    <row r="89" spans="1:5" ht="20.25">
      <c r="A89" s="50"/>
      <c r="B89" s="51"/>
      <c r="C89" s="52"/>
      <c r="D89" s="118"/>
      <c r="E89" s="50"/>
    </row>
    <row r="90" spans="1:5" ht="20.25">
      <c r="A90" s="50"/>
      <c r="B90" s="51"/>
      <c r="C90" s="52"/>
      <c r="D90" s="118"/>
      <c r="E90" s="50"/>
    </row>
    <row r="91" spans="1:5" ht="20.25">
      <c r="A91" s="50"/>
      <c r="B91" s="51"/>
      <c r="C91" s="52"/>
      <c r="D91" s="118"/>
      <c r="E91" s="50"/>
    </row>
    <row r="92" spans="1:5" ht="20.25">
      <c r="A92" s="50"/>
      <c r="B92" s="51"/>
      <c r="C92" s="52"/>
      <c r="D92" s="118"/>
      <c r="E92" s="50"/>
    </row>
  </sheetData>
  <printOptions/>
  <pageMargins left="0.75" right="0.75" top="1" bottom="1" header="0.5" footer="0.5"/>
  <pageSetup fitToHeight="2" horizontalDpi="600" verticalDpi="600" orientation="portrait" scale="64" r:id="rId1"/>
  <headerFooter alignWithMargins="0">
    <oddFooter>&amp;CPage 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2007-10-10T18:39:32Z</cp:lastPrinted>
  <dcterms:created xsi:type="dcterms:W3CDTF">2005-03-11T00:18:31Z</dcterms:created>
  <dcterms:modified xsi:type="dcterms:W3CDTF">2007-11-12T23:18:34Z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