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FIRST 07" sheetId="1" r:id="rId1"/>
    <sheet name="SECOND 07" sheetId="2" r:id="rId2"/>
    <sheet name="THIRD 06" sheetId="3" r:id="rId3"/>
    <sheet name="FOURTH 06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<sst xmlns="http://schemas.openxmlformats.org/spreadsheetml/2006/main" count="601" uniqueCount="69">
  <si>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</si>
  <si>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</si>
  <si>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</si>
  <si>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</si>
  <si>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</si>
  <si>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</si>
  <si>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</si>
  <si>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</si>
  <si>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</si>
  <si>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</si>
  <si>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</si>
  <si>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</si>
  <si>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CITY OF NAPA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</si>
  <si>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</si>
  <si>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</si>
  <si>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</si>
  <si>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</si>
  <si>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</si>
  <si>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</si>
  <si>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</si>
  <si>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</si>
  <si>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</si>
  <si>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</si>
  <si>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</si>
  <si>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</si>
  <si>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COBB</t>
  </si>
  <si>
    <t>AMERICAN CANYON</t>
  </si>
  <si>
    <t>ADC tons</t>
  </si>
  <si>
    <t>Public/self haul CUSTOMERS</t>
  </si>
  <si>
    <t>Public/Self Haul TONS</t>
  </si>
  <si>
    <t>UVA PUBLIC SUBTOTAL</t>
  </si>
  <si>
    <t>Other NAPA COUNTY SUBTOTAL</t>
  </si>
  <si>
    <t>TOTAL Public/self haul:</t>
  </si>
  <si>
    <t>Disposal Subtotals</t>
  </si>
  <si>
    <t>UVA Disposal total (franchise &amp; self-haul)</t>
  </si>
  <si>
    <t>(UVDS franachise @ CFL October)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</si>
  <si>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</si>
  <si>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</si>
  <si>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</si>
  <si>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</si>
  <si>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</si>
  <si>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</si>
  <si>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</si>
  <si>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</si>
  <si>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</si>
  <si>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</si>
  <si>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</si>
  <si>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</si>
  <si>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(UVDS franachise @ CFL January)</t>
  </si>
  <si>
    <t>(UVDS franachise @ CFL February)</t>
  </si>
  <si>
    <t>(UVDS franachise @ CFL March)</t>
  </si>
  <si>
    <t>(UVDS franachise @ CFL April)</t>
  </si>
  <si>
    <t>(UVDS franachise @ CFL May)</t>
  </si>
  <si>
    <t>(UVDS franachise @ CFL June)</t>
  </si>
  <si>
    <t>(UVDS franachise @ CFL July)</t>
  </si>
  <si>
    <t>(UVDS franachise @ CFL August)</t>
  </si>
  <si>
    <t>(UVDS franachise @ CFL September)</t>
  </si>
  <si>
    <t>(UVDS franachise @ CFL November)</t>
  </si>
  <si>
    <t>(UVDS franachise @ CFL December)</t>
  </si>
  <si>
    <t xml:space="preserve"> </t>
  </si>
  <si>
    <t>(UVDS franachise @ CFL Totals)</t>
  </si>
  <si>
    <t>FIRST QUARTER TOTALS 2006</t>
  </si>
  <si>
    <t>FIRST QUARTER 2007</t>
  </si>
  <si>
    <t>SECOND QUARTER 2007</t>
  </si>
  <si>
    <t>SECOND QUARTER TOTALS 2007</t>
  </si>
  <si>
    <t>THIRD QUARTER 2007</t>
  </si>
  <si>
    <t>THIRD QUARTER TOTALS 2007</t>
  </si>
  <si>
    <t>FOURTH  QUARTER 2007</t>
  </si>
  <si>
    <t>FOURTH  QUARTER TOTALS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</si>
</sst>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8"/>
      <name val="Copperplate Gothic Bold"/>
      <family val="2"/>
    </font>
    <font>
      <b/>
      <sz val="12"/>
      <name val="Copperplate Gothic Bold"/>
      <family val="2"/>
    </font>
    <font>
      <b/>
      <sz val="12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Century Gothic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Copperplate Gothic Bold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/>
    </xf>
    <xf numFmtId="2" fontId="10" fillId="2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Alignment="1">
      <alignment/>
    </xf>
    <xf numFmtId="2" fontId="8" fillId="0" borderId="0" xfId="15" applyNumberFormat="1" applyFont="1" applyFill="1" applyBorder="1" applyAlignment="1">
      <alignment horizontal="center"/>
    </xf>
    <xf numFmtId="10" fontId="1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2" fontId="8" fillId="3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CFL%20%20monthly%20reports%20%20%20Z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BP%20CF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</sheetNames>
    <sheetDataSet>
      <sheetData sheetId="0">
        <row r="5">
          <cell r="D5">
            <v>906.83</v>
          </cell>
        </row>
        <row r="6">
          <cell r="D6">
            <v>2409.11</v>
          </cell>
        </row>
        <row r="7">
          <cell r="D7">
            <v>3315.94</v>
          </cell>
        </row>
        <row r="45">
          <cell r="E45">
            <v>22.7332</v>
          </cell>
        </row>
      </sheetData>
      <sheetData sheetId="1">
        <row r="5">
          <cell r="D5">
            <v>678.67</v>
          </cell>
        </row>
        <row r="7">
          <cell r="D7">
            <v>2655.64</v>
          </cell>
        </row>
        <row r="44">
          <cell r="E44">
            <v>16.5529</v>
          </cell>
        </row>
      </sheetData>
      <sheetData sheetId="2">
        <row r="5">
          <cell r="D5">
            <v>1323.85</v>
          </cell>
        </row>
        <row r="6">
          <cell r="D6">
            <v>2187.89</v>
          </cell>
        </row>
        <row r="38">
          <cell r="D38">
            <v>3511.74</v>
          </cell>
        </row>
        <row r="45">
          <cell r="E45">
            <v>25.832800000000002</v>
          </cell>
        </row>
      </sheetData>
      <sheetData sheetId="3">
        <row r="6">
          <cell r="D6">
            <v>2064.64</v>
          </cell>
        </row>
        <row r="7">
          <cell r="D7">
            <v>2845.54</v>
          </cell>
        </row>
        <row r="45">
          <cell r="E45">
            <v>29.0514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7">
          <cell r="D7">
            <v>3298.8599999999997</v>
          </cell>
        </row>
        <row r="45">
          <cell r="E45">
            <v>36.6961</v>
          </cell>
        </row>
      </sheetData>
      <sheetData sheetId="5">
        <row r="5">
          <cell r="D5">
            <v>1136.63</v>
          </cell>
        </row>
        <row r="7">
          <cell r="D7">
            <v>3665.65</v>
          </cell>
        </row>
        <row r="45">
          <cell r="E45">
            <v>40.8275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7">
          <cell r="D7">
            <v>3600.5</v>
          </cell>
        </row>
        <row r="45">
          <cell r="E45">
            <v>32.9889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7">
          <cell r="D7">
            <v>3539.7</v>
          </cell>
        </row>
        <row r="45">
          <cell r="E45">
            <v>32.021499999999996</v>
          </cell>
        </row>
      </sheetData>
      <sheetData sheetId="9">
        <row r="5">
          <cell r="D5">
            <v>811.21</v>
          </cell>
        </row>
        <row r="6">
          <cell r="D6">
            <v>2501.62</v>
          </cell>
        </row>
        <row r="7">
          <cell r="D7">
            <v>3312.83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C6">
            <v>1976.97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8">
        <row r="5">
          <cell r="D5">
            <v>868.31</v>
          </cell>
        </row>
        <row r="6">
          <cell r="D6">
            <v>2394.2</v>
          </cell>
        </row>
        <row r="7">
          <cell r="D7">
            <v>3262.5099999999998</v>
          </cell>
        </row>
        <row r="45">
          <cell r="E45">
            <v>22.5512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75" zoomScaleNormal="75" workbookViewId="0" topLeftCell="A39">
      <selection activeCell="A1" sqref="A1:AA46"/>
    </sheetView>
  </sheetViews>
  <sheetFormatPr defaultColWidth="9.140625" defaultRowHeight="12.75"/>
  <cols>
    <col min="1" max="1" width="38.28125" style="0" customWidth="1"/>
    <col min="2" max="2" width="19.28125" style="0" customWidth="1"/>
    <col min="3" max="3" width="15.8515625" style="0" customWidth="1"/>
    <col min="4" max="4" width="18.140625" style="0" customWidth="1"/>
    <col min="5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5742187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7109375" style="0" customWidth="1"/>
    <col min="22" max="22" width="37.8515625" style="0" customWidth="1"/>
    <col min="23" max="23" width="17.2812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3.25">
      <c r="A3" s="43" t="s">
        <v>62</v>
      </c>
      <c r="B3" s="43"/>
      <c r="C3" s="43"/>
      <c r="D3" s="3"/>
      <c r="E3" s="3"/>
      <c r="F3" s="3"/>
      <c r="H3" s="43" t="s">
        <v>62</v>
      </c>
      <c r="I3" s="43"/>
      <c r="J3" s="43"/>
      <c r="K3" s="3"/>
      <c r="L3" s="3"/>
      <c r="M3" s="3"/>
      <c r="O3" s="43" t="s">
        <v>62</v>
      </c>
      <c r="P3" s="43"/>
      <c r="Q3" s="43"/>
      <c r="R3" s="3"/>
      <c r="S3" s="3"/>
      <c r="T3" s="3"/>
      <c r="V3" s="43" t="s">
        <v>61</v>
      </c>
      <c r="W3" s="43"/>
      <c r="X3" s="43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39"/>
      <c r="I4" s="4"/>
      <c r="J4" s="4"/>
      <c r="K4" s="3"/>
      <c r="L4" s="3"/>
      <c r="M4" s="3"/>
      <c r="O4" s="39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4" t="s">
        <v>36</v>
      </c>
      <c r="C5" s="44"/>
      <c r="D5" s="44"/>
      <c r="E5" s="5"/>
      <c r="F5" s="5"/>
      <c r="H5" s="4"/>
      <c r="I5" s="44" t="s">
        <v>37</v>
      </c>
      <c r="J5" s="44"/>
      <c r="K5" s="44"/>
      <c r="L5" s="5"/>
      <c r="M5" s="5"/>
      <c r="O5" s="4"/>
      <c r="P5" s="44" t="s">
        <v>38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49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40">
        <f>'[1]BP JAN '!$D$5</f>
        <v>906.83</v>
      </c>
      <c r="E8" s="11"/>
      <c r="F8" s="40">
        <f>'[1]BP JAN '!$E$45</f>
        <v>22.7332</v>
      </c>
      <c r="G8" s="34"/>
      <c r="H8" s="11"/>
      <c r="I8" s="11"/>
      <c r="J8" s="11"/>
      <c r="K8" s="40">
        <f>'[1]BP FEB '!$D$5</f>
        <v>678.67</v>
      </c>
      <c r="L8" s="11"/>
      <c r="M8" s="40">
        <f>'[1]BP FEB '!$E$44</f>
        <v>16.5529</v>
      </c>
      <c r="N8" s="34"/>
      <c r="O8" s="11"/>
      <c r="P8" s="11"/>
      <c r="Q8" s="11"/>
      <c r="R8" s="40">
        <f>'[1]BP MAR'!$D$5</f>
        <v>1323.85</v>
      </c>
      <c r="S8" s="11"/>
      <c r="T8" s="40">
        <f>'[1]BP MAR'!$E$45</f>
        <v>25.832800000000002</v>
      </c>
      <c r="V8" s="11"/>
      <c r="W8" s="11"/>
      <c r="X8" s="11"/>
      <c r="Y8" s="12">
        <f>D8+K8+R8</f>
        <v>2909.35</v>
      </c>
      <c r="Z8" s="11"/>
      <c r="AA8" s="40">
        <f>F8+M8+T8</f>
        <v>65.11890000000001</v>
      </c>
    </row>
    <row r="9" spans="1:27" ht="18">
      <c r="A9" s="13" t="s">
        <v>4</v>
      </c>
      <c r="B9" s="14">
        <v>1940</v>
      </c>
      <c r="C9" s="15">
        <f>B9/B$42</f>
        <v>0.6344015696533682</v>
      </c>
      <c r="D9" s="16">
        <f>D$8*C9</f>
        <v>575.2943754087639</v>
      </c>
      <c r="E9" s="17"/>
      <c r="F9" s="16"/>
      <c r="G9" s="34"/>
      <c r="H9" s="13" t="s">
        <v>4</v>
      </c>
      <c r="I9" s="14">
        <v>1425</v>
      </c>
      <c r="J9" s="15">
        <f>I9/I$42</f>
        <v>0.6012658227848101</v>
      </c>
      <c r="K9" s="16">
        <f>K$8*J9</f>
        <v>408.0610759493671</v>
      </c>
      <c r="L9" s="17"/>
      <c r="M9" s="16"/>
      <c r="N9" s="34"/>
      <c r="O9" s="13" t="s">
        <v>4</v>
      </c>
      <c r="P9" s="14">
        <v>1965</v>
      </c>
      <c r="Q9" s="15">
        <f>P9/P$42</f>
        <v>0.5757398183416349</v>
      </c>
      <c r="R9" s="16">
        <f>R$8*Q9</f>
        <v>762.1931585115733</v>
      </c>
      <c r="S9" s="17"/>
      <c r="T9" s="16"/>
      <c r="V9" s="13" t="s">
        <v>4</v>
      </c>
      <c r="W9" s="14">
        <f>SUM(B9+I9+P9)</f>
        <v>5330</v>
      </c>
      <c r="X9" s="15">
        <f>W9/W$42</f>
        <v>0.6028729781698903</v>
      </c>
      <c r="Y9" s="16">
        <f>Y$8*X9</f>
        <v>1753.9684990385701</v>
      </c>
      <c r="Z9" s="17"/>
      <c r="AA9" s="16"/>
    </row>
    <row r="10" spans="1:27" ht="18">
      <c r="A10" s="13" t="s">
        <v>5</v>
      </c>
      <c r="B10" s="14">
        <v>492</v>
      </c>
      <c r="C10" s="15">
        <f aca="true" t="shared" si="0" ref="C10:C16">B10/B$42</f>
        <v>0.16088947024198821</v>
      </c>
      <c r="D10" s="16">
        <f aca="true" t="shared" si="1" ref="D10:D16">D$8*C10</f>
        <v>145.89939829954218</v>
      </c>
      <c r="E10" s="17"/>
      <c r="F10" s="16"/>
      <c r="G10" s="34"/>
      <c r="H10" s="13" t="s">
        <v>5</v>
      </c>
      <c r="I10" s="14">
        <v>364</v>
      </c>
      <c r="J10" s="15">
        <f aca="true" t="shared" si="2" ref="J10:J16">I10/I$42</f>
        <v>0.15358649789029535</v>
      </c>
      <c r="K10" s="16">
        <f aca="true" t="shared" si="3" ref="K10:K16">K$8*J10</f>
        <v>104.23454852320674</v>
      </c>
      <c r="L10" s="17"/>
      <c r="M10" s="16"/>
      <c r="N10" s="34"/>
      <c r="O10" s="13" t="s">
        <v>5</v>
      </c>
      <c r="P10" s="14">
        <v>580</v>
      </c>
      <c r="Q10" s="15">
        <f aca="true" t="shared" si="4" ref="Q10:Q16">P10/P$42</f>
        <v>0.16993847055376501</v>
      </c>
      <c r="R10" s="16">
        <f aca="true" t="shared" si="5" ref="R10:R16">R$8*Q10</f>
        <v>224.9730442426018</v>
      </c>
      <c r="S10" s="17"/>
      <c r="T10" s="16"/>
      <c r="V10" s="13" t="s">
        <v>5</v>
      </c>
      <c r="W10" s="14">
        <f aca="true" t="shared" si="6" ref="W10:W18">SUM(B10+I10+P10)</f>
        <v>1436</v>
      </c>
      <c r="X10" s="15">
        <f aca="true" t="shared" si="7" ref="X10:X16">W10/W$42</f>
        <v>0.16242506503789164</v>
      </c>
      <c r="Y10" s="16">
        <f aca="true" t="shared" si="8" ref="Y10:Y16">Y$8*X10</f>
        <v>472.55136296799003</v>
      </c>
      <c r="Z10" s="17"/>
      <c r="AA10" s="16"/>
    </row>
    <row r="11" spans="1:27" ht="18">
      <c r="A11" s="18" t="s">
        <v>6</v>
      </c>
      <c r="B11" s="14">
        <v>279</v>
      </c>
      <c r="C11" s="15">
        <f t="shared" si="0"/>
        <v>0.09123610202746893</v>
      </c>
      <c r="D11" s="16">
        <f t="shared" si="1"/>
        <v>82.73563440156965</v>
      </c>
      <c r="E11" s="17"/>
      <c r="F11" s="16"/>
      <c r="G11" s="34"/>
      <c r="H11" s="18" t="s">
        <v>6</v>
      </c>
      <c r="I11" s="14">
        <v>224</v>
      </c>
      <c r="J11" s="15">
        <f t="shared" si="2"/>
        <v>0.09451476793248945</v>
      </c>
      <c r="K11" s="16">
        <f t="shared" si="3"/>
        <v>64.14433755274261</v>
      </c>
      <c r="L11" s="17"/>
      <c r="M11" s="16"/>
      <c r="N11" s="34"/>
      <c r="O11" s="18" t="s">
        <v>6</v>
      </c>
      <c r="P11" s="14">
        <v>365</v>
      </c>
      <c r="Q11" s="15">
        <f t="shared" si="4"/>
        <v>0.10694403750366246</v>
      </c>
      <c r="R11" s="16">
        <f t="shared" si="5"/>
        <v>141.57786404922354</v>
      </c>
      <c r="S11" s="17"/>
      <c r="T11" s="16"/>
      <c r="V11" s="18" t="s">
        <v>6</v>
      </c>
      <c r="W11" s="14">
        <f t="shared" si="6"/>
        <v>868</v>
      </c>
      <c r="X11" s="15">
        <f t="shared" si="7"/>
        <v>0.09817893903404593</v>
      </c>
      <c r="Y11" s="16">
        <f t="shared" si="8"/>
        <v>285.6368962787015</v>
      </c>
      <c r="Z11" s="17"/>
      <c r="AA11" s="16"/>
    </row>
    <row r="12" spans="1:27" ht="18">
      <c r="A12" s="18" t="s">
        <v>7</v>
      </c>
      <c r="B12" s="14">
        <v>72</v>
      </c>
      <c r="C12" s="15">
        <f t="shared" si="0"/>
        <v>0.02354480052321779</v>
      </c>
      <c r="D12" s="16">
        <f t="shared" si="1"/>
        <v>21.351131458469588</v>
      </c>
      <c r="E12" s="17"/>
      <c r="F12" s="16"/>
      <c r="G12" s="34"/>
      <c r="H12" s="18" t="s">
        <v>7</v>
      </c>
      <c r="I12" s="14">
        <v>67</v>
      </c>
      <c r="J12" s="15">
        <f t="shared" si="2"/>
        <v>0.028270042194092827</v>
      </c>
      <c r="K12" s="16">
        <f t="shared" si="3"/>
        <v>19.18602953586498</v>
      </c>
      <c r="L12" s="17"/>
      <c r="M12" s="16"/>
      <c r="N12" s="34"/>
      <c r="O12" s="18" t="s">
        <v>7</v>
      </c>
      <c r="P12" s="14">
        <v>84</v>
      </c>
      <c r="Q12" s="15">
        <f t="shared" si="4"/>
        <v>0.024611778493993555</v>
      </c>
      <c r="R12" s="16">
        <f t="shared" si="5"/>
        <v>32.58230295927336</v>
      </c>
      <c r="S12" s="17"/>
      <c r="T12" s="16"/>
      <c r="V12" s="18" t="s">
        <v>7</v>
      </c>
      <c r="W12" s="14">
        <f t="shared" si="6"/>
        <v>223</v>
      </c>
      <c r="X12" s="15">
        <f t="shared" si="7"/>
        <v>0.025223391019115485</v>
      </c>
      <c r="Y12" s="16">
        <f t="shared" si="8"/>
        <v>73.38367266146363</v>
      </c>
      <c r="Z12" s="17"/>
      <c r="AA12" s="16"/>
    </row>
    <row r="13" spans="1:27" ht="18">
      <c r="A13" s="18" t="s">
        <v>8</v>
      </c>
      <c r="B13" s="14">
        <v>71</v>
      </c>
      <c r="C13" s="15">
        <f t="shared" si="0"/>
        <v>0.023217789404839765</v>
      </c>
      <c r="D13" s="16">
        <f t="shared" si="1"/>
        <v>21.054587965990844</v>
      </c>
      <c r="E13" s="17"/>
      <c r="F13" s="16"/>
      <c r="G13" s="34"/>
      <c r="H13" s="18" t="s">
        <v>8</v>
      </c>
      <c r="I13" s="14">
        <v>61</v>
      </c>
      <c r="J13" s="15">
        <f t="shared" si="2"/>
        <v>0.025738396624472575</v>
      </c>
      <c r="K13" s="16">
        <f t="shared" si="3"/>
        <v>17.4678776371308</v>
      </c>
      <c r="L13" s="17"/>
      <c r="M13" s="16"/>
      <c r="N13" s="34"/>
      <c r="O13" s="18" t="s">
        <v>8</v>
      </c>
      <c r="P13" s="14">
        <v>66</v>
      </c>
      <c r="Q13" s="15">
        <f t="shared" si="4"/>
        <v>0.019337825959566363</v>
      </c>
      <c r="R13" s="16">
        <f t="shared" si="5"/>
        <v>25.600380896571927</v>
      </c>
      <c r="S13" s="17"/>
      <c r="T13" s="16"/>
      <c r="V13" s="18" t="s">
        <v>8</v>
      </c>
      <c r="W13" s="14">
        <f t="shared" si="6"/>
        <v>198</v>
      </c>
      <c r="X13" s="15">
        <f t="shared" si="7"/>
        <v>0.022395656599932135</v>
      </c>
      <c r="Y13" s="16">
        <f t="shared" si="8"/>
        <v>65.15680352901255</v>
      </c>
      <c r="Z13" s="17"/>
      <c r="AA13" s="16"/>
    </row>
    <row r="14" spans="1:27" ht="18">
      <c r="A14" s="13" t="s">
        <v>9</v>
      </c>
      <c r="B14" s="14">
        <v>45</v>
      </c>
      <c r="C14" s="15">
        <f t="shared" si="0"/>
        <v>0.014715500327011119</v>
      </c>
      <c r="D14" s="16">
        <f t="shared" si="1"/>
        <v>13.344457161543493</v>
      </c>
      <c r="E14" s="17"/>
      <c r="F14" s="16"/>
      <c r="G14" s="34"/>
      <c r="H14" s="13" t="s">
        <v>9</v>
      </c>
      <c r="I14" s="14">
        <v>59</v>
      </c>
      <c r="J14" s="15">
        <f t="shared" si="2"/>
        <v>0.024894514767932488</v>
      </c>
      <c r="K14" s="16">
        <f t="shared" si="3"/>
        <v>16.895160337552742</v>
      </c>
      <c r="L14" s="17"/>
      <c r="M14" s="16"/>
      <c r="N14" s="34"/>
      <c r="O14" s="13" t="s">
        <v>9</v>
      </c>
      <c r="P14" s="14">
        <v>61</v>
      </c>
      <c r="Q14" s="15">
        <f t="shared" si="4"/>
        <v>0.0178728391444477</v>
      </c>
      <c r="R14" s="16">
        <f t="shared" si="5"/>
        <v>23.660958101377084</v>
      </c>
      <c r="S14" s="17"/>
      <c r="T14" s="16"/>
      <c r="V14" s="13" t="s">
        <v>9</v>
      </c>
      <c r="W14" s="14">
        <f t="shared" si="6"/>
        <v>165</v>
      </c>
      <c r="X14" s="15">
        <f t="shared" si="7"/>
        <v>0.018663047166610113</v>
      </c>
      <c r="Y14" s="16">
        <f t="shared" si="8"/>
        <v>54.297336274177134</v>
      </c>
      <c r="Z14" s="17"/>
      <c r="AA14" s="16"/>
    </row>
    <row r="15" spans="1:27" ht="18">
      <c r="A15" s="18" t="s">
        <v>10</v>
      </c>
      <c r="B15" s="14">
        <v>22</v>
      </c>
      <c r="C15" s="15">
        <f t="shared" si="0"/>
        <v>0.007194244604316547</v>
      </c>
      <c r="D15" s="16">
        <f t="shared" si="1"/>
        <v>6.523956834532375</v>
      </c>
      <c r="E15" s="17"/>
      <c r="F15" s="16"/>
      <c r="G15" s="34"/>
      <c r="H15" s="18" t="s">
        <v>10</v>
      </c>
      <c r="I15" s="14">
        <v>18</v>
      </c>
      <c r="J15" s="15">
        <f t="shared" si="2"/>
        <v>0.007594936708860759</v>
      </c>
      <c r="K15" s="16">
        <f t="shared" si="3"/>
        <v>5.154455696202531</v>
      </c>
      <c r="L15" s="17"/>
      <c r="M15" s="16"/>
      <c r="N15" s="34"/>
      <c r="O15" s="18" t="s">
        <v>10</v>
      </c>
      <c r="P15" s="14">
        <v>34</v>
      </c>
      <c r="Q15" s="15">
        <f t="shared" si="4"/>
        <v>0.009961910342806914</v>
      </c>
      <c r="R15" s="16">
        <f t="shared" si="5"/>
        <v>13.188075007324931</v>
      </c>
      <c r="S15" s="17"/>
      <c r="T15" s="16"/>
      <c r="V15" s="18" t="s">
        <v>10</v>
      </c>
      <c r="W15" s="14">
        <f t="shared" si="6"/>
        <v>74</v>
      </c>
      <c r="X15" s="15">
        <f t="shared" si="7"/>
        <v>0.008370093880782716</v>
      </c>
      <c r="Y15" s="16">
        <f t="shared" si="8"/>
        <v>24.351532632055193</v>
      </c>
      <c r="Z15" s="17"/>
      <c r="AA15" s="16"/>
    </row>
    <row r="16" spans="1:27" ht="18">
      <c r="A16" s="18" t="s">
        <v>11</v>
      </c>
      <c r="B16" s="14">
        <v>11</v>
      </c>
      <c r="C16" s="15">
        <f t="shared" si="0"/>
        <v>0.0035971223021582736</v>
      </c>
      <c r="D16" s="16">
        <f t="shared" si="1"/>
        <v>3.2619784172661874</v>
      </c>
      <c r="E16" s="17"/>
      <c r="F16" s="16"/>
      <c r="G16" s="34"/>
      <c r="H16" s="18" t="s">
        <v>11</v>
      </c>
      <c r="I16" s="14">
        <v>14</v>
      </c>
      <c r="J16" s="15">
        <f t="shared" si="2"/>
        <v>0.00590717299578059</v>
      </c>
      <c r="K16" s="16">
        <f t="shared" si="3"/>
        <v>4.009021097046413</v>
      </c>
      <c r="L16" s="17"/>
      <c r="M16" s="16"/>
      <c r="N16" s="34"/>
      <c r="O16" s="18" t="s">
        <v>11</v>
      </c>
      <c r="P16" s="14">
        <v>11</v>
      </c>
      <c r="Q16" s="15">
        <f t="shared" si="4"/>
        <v>0.0032229709932610606</v>
      </c>
      <c r="R16" s="16">
        <f t="shared" si="5"/>
        <v>4.266730149428655</v>
      </c>
      <c r="S16" s="17"/>
      <c r="T16" s="16"/>
      <c r="V16" s="18" t="s">
        <v>11</v>
      </c>
      <c r="W16" s="14">
        <f t="shared" si="6"/>
        <v>36</v>
      </c>
      <c r="X16" s="15">
        <f t="shared" si="7"/>
        <v>0.0040719375636240245</v>
      </c>
      <c r="Y16" s="16">
        <f t="shared" si="8"/>
        <v>11.846691550729556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2932</v>
      </c>
      <c r="C18" s="15">
        <f>SUM(C9:C17)</f>
        <v>0.9587965990843688</v>
      </c>
      <c r="D18" s="17"/>
      <c r="E18" s="21">
        <f>D$8*C18</f>
        <v>869.4655199476782</v>
      </c>
      <c r="F18" s="21">
        <f>F$8*C18</f>
        <v>21.79651484630477</v>
      </c>
      <c r="G18" s="34"/>
      <c r="H18" s="19" t="s">
        <v>30</v>
      </c>
      <c r="I18" s="20">
        <f>SUM(I9:I17)</f>
        <v>2232</v>
      </c>
      <c r="J18" s="15">
        <f>SUM(J9:J17)</f>
        <v>0.9417721518987341</v>
      </c>
      <c r="K18" s="17"/>
      <c r="L18" s="21">
        <f>K$8*J18</f>
        <v>639.1525063291139</v>
      </c>
      <c r="M18" s="21">
        <f>M$8*J18</f>
        <v>15.589060253164556</v>
      </c>
      <c r="N18" s="34"/>
      <c r="O18" s="19" t="s">
        <v>30</v>
      </c>
      <c r="P18" s="20">
        <f>SUM(P9:P17)</f>
        <v>3166</v>
      </c>
      <c r="Q18" s="15">
        <f>SUM(Q9:Q17)</f>
        <v>0.9276296513331379</v>
      </c>
      <c r="R18" s="17"/>
      <c r="S18" s="21">
        <f>R$8*Q18</f>
        <v>1228.0425139173744</v>
      </c>
      <c r="T18" s="21">
        <f>T$8*Q18</f>
        <v>23.963271256958688</v>
      </c>
      <c r="V18" s="19" t="s">
        <v>30</v>
      </c>
      <c r="W18" s="14">
        <f t="shared" si="6"/>
        <v>8330</v>
      </c>
      <c r="X18" s="15">
        <f>SUM(X9:X17)</f>
        <v>0.9422011084718924</v>
      </c>
      <c r="Y18" s="17"/>
      <c r="Z18" s="21">
        <f>Y$8*X18</f>
        <v>2741.1927949327</v>
      </c>
      <c r="AA18" s="21">
        <f>AA$8*X18</f>
        <v>61.355099762470324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16">
        <v>0.017352212389380534</v>
      </c>
      <c r="G20" s="34"/>
      <c r="H20" s="13" t="s">
        <v>26</v>
      </c>
      <c r="I20" s="14">
        <v>2</v>
      </c>
      <c r="J20" s="15">
        <f>I20/I$42</f>
        <v>0.0008438818565400844</v>
      </c>
      <c r="K20" s="16">
        <f>K$8*J20</f>
        <v>0.5727172995780591</v>
      </c>
      <c r="L20" s="17"/>
      <c r="M20" s="36">
        <f>M$8*J20</f>
        <v>0.013968691983122365</v>
      </c>
      <c r="N20" s="34"/>
      <c r="O20" s="13" t="s">
        <v>26</v>
      </c>
      <c r="P20" s="14">
        <v>1</v>
      </c>
      <c r="Q20" s="15">
        <f>P20/P$42</f>
        <v>0.0002929973630237328</v>
      </c>
      <c r="R20" s="16">
        <f>R$8*Q20</f>
        <v>0.3878845590389686</v>
      </c>
      <c r="S20" s="17"/>
      <c r="T20" s="36">
        <f>T$8*Q20</f>
        <v>0.007568942279519485</v>
      </c>
      <c r="V20" s="13" t="s">
        <v>26</v>
      </c>
      <c r="W20" s="14">
        <f>B20+I20+P20</f>
        <v>3</v>
      </c>
      <c r="X20" s="15">
        <f>W20/W$42</f>
        <v>0.00033932813030200206</v>
      </c>
      <c r="Y20" s="16">
        <f>Y$8*X20</f>
        <v>0.9872242958941296</v>
      </c>
      <c r="Z20" s="17"/>
      <c r="AA20" s="36">
        <f>AA$8*X20</f>
        <v>0.022096674584323045</v>
      </c>
    </row>
    <row r="21" spans="1:27" ht="18">
      <c r="A21" s="13" t="s">
        <v>12</v>
      </c>
      <c r="B21" s="14">
        <v>108</v>
      </c>
      <c r="C21" s="15">
        <f>B21/B$42</f>
        <v>0.03531720078482668</v>
      </c>
      <c r="D21" s="16">
        <f>D$8*C21</f>
        <v>32.02669718770438</v>
      </c>
      <c r="E21" s="17"/>
      <c r="F21" s="16">
        <v>1.0758371681415928</v>
      </c>
      <c r="G21" s="34"/>
      <c r="H21" s="13" t="s">
        <v>12</v>
      </c>
      <c r="I21" s="14">
        <v>121</v>
      </c>
      <c r="J21" s="15">
        <f>I21/I$42</f>
        <v>0.0510548523206751</v>
      </c>
      <c r="K21" s="16">
        <f>K$8*J21</f>
        <v>34.64939662447257</v>
      </c>
      <c r="L21" s="17"/>
      <c r="M21" s="36">
        <f>M$8*J21</f>
        <v>0.8451058649789029</v>
      </c>
      <c r="N21" s="34"/>
      <c r="O21" s="13" t="s">
        <v>12</v>
      </c>
      <c r="P21" s="14">
        <v>228</v>
      </c>
      <c r="Q21" s="15">
        <f>P21/P$42</f>
        <v>0.06680339876941108</v>
      </c>
      <c r="R21" s="16">
        <f>R$8*Q21</f>
        <v>88.43767946088485</v>
      </c>
      <c r="S21" s="17"/>
      <c r="T21" s="36">
        <f>T$8*Q21</f>
        <v>1.7257188397304426</v>
      </c>
      <c r="V21" s="13" t="s">
        <v>12</v>
      </c>
      <c r="W21" s="14">
        <f>B21+I21+P21</f>
        <v>457</v>
      </c>
      <c r="X21" s="15">
        <f>W21/W$42</f>
        <v>0.051690985182671643</v>
      </c>
      <c r="Y21" s="16">
        <f>Y$8*X21</f>
        <v>150.38716774120573</v>
      </c>
      <c r="Z21" s="17"/>
      <c r="AA21" s="36">
        <f>AA$8*X21</f>
        <v>3.366060095011877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108</v>
      </c>
      <c r="C23" s="15">
        <f>SUM(C20:C22)</f>
        <v>0.03531720078482668</v>
      </c>
      <c r="D23" s="16"/>
      <c r="E23" s="21">
        <f>D$8*C23</f>
        <v>32.02669718770438</v>
      </c>
      <c r="F23" s="21">
        <f>F$8*C23</f>
        <v>0.802872988881622</v>
      </c>
      <c r="G23" s="34"/>
      <c r="H23" s="23" t="s">
        <v>31</v>
      </c>
      <c r="I23" s="14">
        <f>SUM(I20:I22)</f>
        <v>123</v>
      </c>
      <c r="J23" s="15">
        <f>SUM(J20:J22)</f>
        <v>0.05189873417721519</v>
      </c>
      <c r="K23" s="16"/>
      <c r="L23" s="21">
        <f>K$8*J23</f>
        <v>35.22211392405063</v>
      </c>
      <c r="M23" s="21">
        <f>SUM(M20:M22)</f>
        <v>0.8590745569620253</v>
      </c>
      <c r="N23" s="34"/>
      <c r="O23" s="23" t="s">
        <v>31</v>
      </c>
      <c r="P23" s="14">
        <f>SUM(P20:P22)</f>
        <v>229</v>
      </c>
      <c r="Q23" s="15">
        <f>SUM(Q20:Q22)</f>
        <v>0.06709639613243482</v>
      </c>
      <c r="R23" s="16"/>
      <c r="S23" s="21">
        <f>R$8*Q23</f>
        <v>88.82556401992383</v>
      </c>
      <c r="T23" s="21">
        <f>SUM(T20:T22)</f>
        <v>1.7332877820099621</v>
      </c>
      <c r="V23" s="23" t="s">
        <v>31</v>
      </c>
      <c r="W23" s="14">
        <f>SUM(W20:W22)</f>
        <v>460</v>
      </c>
      <c r="X23" s="15">
        <f>SUM(X20:X22)</f>
        <v>0.05203031331297365</v>
      </c>
      <c r="Y23" s="16"/>
      <c r="Z23" s="21">
        <f>Y$8*X23</f>
        <v>151.37439203709988</v>
      </c>
      <c r="AA23" s="21">
        <f>AA$8*X23</f>
        <v>3.3881567695962005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>
        <f aca="true" t="shared" si="9" ref="C25:C31">B25/B$42</f>
        <v>0</v>
      </c>
      <c r="D25" s="16">
        <f aca="true" t="shared" si="10" ref="D25:D31">D$8*C25</f>
        <v>0</v>
      </c>
      <c r="E25" s="17"/>
      <c r="F25" s="16">
        <v>0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0</v>
      </c>
      <c r="X25" s="15">
        <f aca="true" t="shared" si="15" ref="X25:X31">W25/W$42</f>
        <v>0</v>
      </c>
      <c r="Y25" s="16">
        <f aca="true" t="shared" si="16" ref="Y25:Y31">Y$8*X25</f>
        <v>0</v>
      </c>
      <c r="Z25" s="17"/>
      <c r="AA25" s="36">
        <f>AA$8*X25</f>
        <v>0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16"/>
      <c r="G26" s="34"/>
      <c r="H26" s="13" t="s">
        <v>25</v>
      </c>
      <c r="I26" s="14">
        <v>1</v>
      </c>
      <c r="J26" s="15">
        <f t="shared" si="11"/>
        <v>0.0004219409282700422</v>
      </c>
      <c r="K26" s="16">
        <f t="shared" si="12"/>
        <v>0.28635864978902953</v>
      </c>
      <c r="L26" s="17"/>
      <c r="M26" s="36">
        <f aca="true" t="shared" si="17" ref="M26:M31">M$8*J26</f>
        <v>0.006984345991561182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8" ref="T26:T31">T$8*Q26</f>
        <v>0</v>
      </c>
      <c r="V26" s="13" t="s">
        <v>25</v>
      </c>
      <c r="W26" s="14">
        <f aca="true" t="shared" si="19" ref="W26:W31">B26+I26+P26</f>
        <v>1</v>
      </c>
      <c r="X26" s="15">
        <f t="shared" si="15"/>
        <v>0.00011310937676733401</v>
      </c>
      <c r="Y26" s="16">
        <f t="shared" si="16"/>
        <v>0.3290747652980432</v>
      </c>
      <c r="Z26" s="17"/>
      <c r="AA26" s="36">
        <f aca="true" t="shared" si="20" ref="AA26:AA31">AA$8*X26</f>
        <v>0.007365558194774348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16"/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7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8"/>
        <v>0</v>
      </c>
      <c r="V27" s="13" t="s">
        <v>14</v>
      </c>
      <c r="W27" s="14">
        <f t="shared" si="19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0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16"/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7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8"/>
        <v>0</v>
      </c>
      <c r="V28" s="13" t="s">
        <v>15</v>
      </c>
      <c r="W28" s="14">
        <f t="shared" si="19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0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16"/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7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8"/>
        <v>0</v>
      </c>
      <c r="V29" s="13" t="s">
        <v>16</v>
      </c>
      <c r="W29" s="14">
        <f t="shared" si="19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0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16"/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7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8"/>
        <v>0</v>
      </c>
      <c r="V30" s="13" t="s">
        <v>17</v>
      </c>
      <c r="W30" s="14">
        <f t="shared" si="19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0"/>
        <v>0</v>
      </c>
    </row>
    <row r="31" spans="1:27" ht="18">
      <c r="A31" s="13" t="s">
        <v>18</v>
      </c>
      <c r="B31" s="14">
        <v>5</v>
      </c>
      <c r="C31" s="15">
        <f t="shared" si="9"/>
        <v>0.0016350555918901242</v>
      </c>
      <c r="D31" s="16">
        <f t="shared" si="10"/>
        <v>1.4827174623937214</v>
      </c>
      <c r="E31" s="17"/>
      <c r="F31" s="16">
        <v>0.017352212389380534</v>
      </c>
      <c r="G31" s="34"/>
      <c r="H31" s="13" t="s">
        <v>18</v>
      </c>
      <c r="I31" s="14">
        <v>5</v>
      </c>
      <c r="J31" s="15">
        <f t="shared" si="11"/>
        <v>0.002109704641350211</v>
      </c>
      <c r="K31" s="16">
        <f t="shared" si="12"/>
        <v>1.4317932489451475</v>
      </c>
      <c r="L31" s="17"/>
      <c r="M31" s="36">
        <f t="shared" si="17"/>
        <v>0.03492172995780591</v>
      </c>
      <c r="N31" s="34"/>
      <c r="O31" s="13" t="s">
        <v>18</v>
      </c>
      <c r="P31" s="14">
        <v>7</v>
      </c>
      <c r="Q31" s="15">
        <f t="shared" si="13"/>
        <v>0.0020509815411661296</v>
      </c>
      <c r="R31" s="16">
        <f t="shared" si="14"/>
        <v>2.7151919132727804</v>
      </c>
      <c r="S31" s="17"/>
      <c r="T31" s="36">
        <f t="shared" si="18"/>
        <v>0.052982595956636395</v>
      </c>
      <c r="V31" s="13" t="s">
        <v>18</v>
      </c>
      <c r="W31" s="14">
        <f t="shared" si="19"/>
        <v>17</v>
      </c>
      <c r="X31" s="15">
        <f t="shared" si="15"/>
        <v>0.0019228594050446782</v>
      </c>
      <c r="Y31" s="16">
        <f t="shared" si="16"/>
        <v>5.594271010066734</v>
      </c>
      <c r="Z31" s="17"/>
      <c r="AA31" s="36">
        <f t="shared" si="20"/>
        <v>0.1252144893111639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5</v>
      </c>
      <c r="C33" s="15">
        <f>SUM(C25:C32)</f>
        <v>0.0016350555918901242</v>
      </c>
      <c r="D33" s="16"/>
      <c r="E33" s="21">
        <f>D$8*C33</f>
        <v>1.4827174623937214</v>
      </c>
      <c r="F33" s="21">
        <f>F$8*C33</f>
        <v>0.037170045781556575</v>
      </c>
      <c r="G33" s="34"/>
      <c r="H33" s="24" t="s">
        <v>19</v>
      </c>
      <c r="I33" s="14">
        <f>SUM(I25:I32)</f>
        <v>6</v>
      </c>
      <c r="J33" s="15">
        <f>SUM(J25:J32)</f>
        <v>0.0025316455696202528</v>
      </c>
      <c r="K33" s="16"/>
      <c r="L33" s="21">
        <f>K$8*J33</f>
        <v>1.7181518987341768</v>
      </c>
      <c r="M33" s="21">
        <f>SUM(M25:M32)</f>
        <v>0.04190607594936709</v>
      </c>
      <c r="N33" s="34"/>
      <c r="O33" s="24" t="s">
        <v>19</v>
      </c>
      <c r="P33" s="14">
        <f>SUM(P25:P32)</f>
        <v>7</v>
      </c>
      <c r="Q33" s="15">
        <f>SUM(Q25:Q32)</f>
        <v>0.0020509815411661296</v>
      </c>
      <c r="R33" s="16"/>
      <c r="S33" s="21">
        <f>R$8*Q33</f>
        <v>2.7151919132727804</v>
      </c>
      <c r="T33" s="21">
        <f>SUM(T25:T32)</f>
        <v>0.052982595956636395</v>
      </c>
      <c r="V33" s="24" t="s">
        <v>19</v>
      </c>
      <c r="W33" s="14">
        <f>SUM(W25:W32)</f>
        <v>18</v>
      </c>
      <c r="X33" s="15">
        <f>SUM(X25:X32)</f>
        <v>0.0020359687818120122</v>
      </c>
      <c r="Y33" s="16"/>
      <c r="Z33" s="21">
        <f>Y$8*X33</f>
        <v>5.923345775364778</v>
      </c>
      <c r="AA33" s="21">
        <f>AA$8*X33</f>
        <v>0.13258004750593827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8</v>
      </c>
      <c r="C36" s="15">
        <f>B36/B$42</f>
        <v>0.002616088947024199</v>
      </c>
      <c r="D36" s="16">
        <f>D$8*C36</f>
        <v>2.3723479398299543</v>
      </c>
      <c r="E36" s="17"/>
      <c r="F36" s="16">
        <v>0</v>
      </c>
      <c r="G36" s="34"/>
      <c r="H36" s="13" t="s">
        <v>21</v>
      </c>
      <c r="I36" s="14">
        <v>6</v>
      </c>
      <c r="J36" s="15">
        <f>I36/I$42</f>
        <v>0.002531645569620253</v>
      </c>
      <c r="K36" s="16">
        <f>K$8*J36</f>
        <v>1.718151898734177</v>
      </c>
      <c r="L36" s="17"/>
      <c r="M36" s="36">
        <f>M$8*J36</f>
        <v>0.04190607594936709</v>
      </c>
      <c r="N36" s="34"/>
      <c r="O36" s="13" t="s">
        <v>21</v>
      </c>
      <c r="P36" s="14">
        <v>7</v>
      </c>
      <c r="Q36" s="15">
        <f>P36/P$42</f>
        <v>0.0020509815411661296</v>
      </c>
      <c r="R36" s="16">
        <f>R$8*Q36</f>
        <v>2.7151919132727804</v>
      </c>
      <c r="S36" s="17"/>
      <c r="T36" s="36">
        <f>T$8*Q36</f>
        <v>0.052982595956636395</v>
      </c>
      <c r="V36" s="13" t="s">
        <v>21</v>
      </c>
      <c r="W36" s="14">
        <f>B36+I36+P36</f>
        <v>21</v>
      </c>
      <c r="X36" s="15">
        <f>W36/W$42</f>
        <v>0.0023752969121140144</v>
      </c>
      <c r="Y36" s="16">
        <f>Y$8*X36</f>
        <v>6.910570071258907</v>
      </c>
      <c r="Z36" s="17"/>
      <c r="AA36" s="36">
        <f>AA$8*X36</f>
        <v>0.15467672209026131</v>
      </c>
    </row>
    <row r="37" spans="1:27" ht="18">
      <c r="A37" s="13" t="s">
        <v>22</v>
      </c>
      <c r="B37" s="14">
        <v>5</v>
      </c>
      <c r="C37" s="15">
        <f>B37/B$42</f>
        <v>0.0016350555918901242</v>
      </c>
      <c r="D37" s="16">
        <f>D$8*C37</f>
        <v>1.4827174623937214</v>
      </c>
      <c r="E37" s="17"/>
      <c r="F37" s="16">
        <v>0</v>
      </c>
      <c r="G37" s="34"/>
      <c r="H37" s="13" t="s">
        <v>22</v>
      </c>
      <c r="I37" s="14">
        <v>3</v>
      </c>
      <c r="J37" s="15">
        <f>I37/I$42</f>
        <v>0.0012658227848101266</v>
      </c>
      <c r="K37" s="16">
        <f>K$8*J37</f>
        <v>0.8590759493670885</v>
      </c>
      <c r="L37" s="17"/>
      <c r="M37" s="36">
        <f>M$8*J37</f>
        <v>0.020953037974683546</v>
      </c>
      <c r="N37" s="34"/>
      <c r="O37" s="13" t="s">
        <v>22</v>
      </c>
      <c r="P37" s="14">
        <v>3</v>
      </c>
      <c r="Q37" s="15">
        <f>P37/P$42</f>
        <v>0.0008789920890711983</v>
      </c>
      <c r="R37" s="16">
        <f>R$8*Q37</f>
        <v>1.163653677116906</v>
      </c>
      <c r="S37" s="17"/>
      <c r="T37" s="36">
        <f>T$8*Q37</f>
        <v>0.022706826838558455</v>
      </c>
      <c r="V37" s="13" t="s">
        <v>22</v>
      </c>
      <c r="W37" s="14">
        <f>B37+I37+P37</f>
        <v>11</v>
      </c>
      <c r="X37" s="15">
        <f>W37/W$42</f>
        <v>0.0012442031444406742</v>
      </c>
      <c r="Y37" s="16">
        <f>Y$8*X37</f>
        <v>3.6198224182784755</v>
      </c>
      <c r="Z37" s="17"/>
      <c r="AA37" s="36">
        <f>AA$8*X37</f>
        <v>0.08102114014251784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1</v>
      </c>
      <c r="Q38" s="15">
        <f>P38/P$42</f>
        <v>0.0002929973630237328</v>
      </c>
      <c r="R38" s="16">
        <f>R$8*Q38</f>
        <v>0.3878845590389686</v>
      </c>
      <c r="S38" s="17"/>
      <c r="T38" s="16"/>
      <c r="V38" s="13" t="s">
        <v>23</v>
      </c>
      <c r="W38" s="14">
        <f>B38+I38+P38</f>
        <v>1</v>
      </c>
      <c r="X38" s="15">
        <f>W38/W$42</f>
        <v>0.00011310937676733401</v>
      </c>
      <c r="Y38" s="16">
        <f>Y$8*X38</f>
        <v>0.3290747652980432</v>
      </c>
      <c r="Z38" s="17"/>
      <c r="AA38" s="16"/>
    </row>
    <row r="39" spans="1:27" ht="18">
      <c r="A39" s="13"/>
      <c r="B39" s="14"/>
      <c r="C39" s="15"/>
      <c r="D39" s="41">
        <f>SUM(D9:D38)</f>
        <v>906.8299999999999</v>
      </c>
      <c r="E39" s="17"/>
      <c r="F39" s="16"/>
      <c r="G39" s="34"/>
      <c r="H39" s="13"/>
      <c r="I39" s="14"/>
      <c r="J39" s="15"/>
      <c r="K39" s="41">
        <f>SUM(K9:K38)</f>
        <v>678.67</v>
      </c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13</v>
      </c>
      <c r="C40" s="15">
        <f>SUM(C35:C39)</f>
        <v>0.004251144538914323</v>
      </c>
      <c r="D40" s="17"/>
      <c r="E40" s="21">
        <f>D$8*C40</f>
        <v>3.855065402223676</v>
      </c>
      <c r="F40" s="21">
        <f>F$8*C40</f>
        <v>0.09664211903204709</v>
      </c>
      <c r="G40" s="34"/>
      <c r="H40" s="24" t="s">
        <v>24</v>
      </c>
      <c r="I40" s="14">
        <f>SUM(I35:I39)</f>
        <v>9</v>
      </c>
      <c r="J40" s="15">
        <f>SUM(J35:J39)</f>
        <v>0.00379746835443038</v>
      </c>
      <c r="K40" s="17"/>
      <c r="L40" s="21">
        <f>K$8*J40</f>
        <v>2.577227848101266</v>
      </c>
      <c r="M40" s="21">
        <f>SUM(M35:M38)</f>
        <v>0.06285911392405064</v>
      </c>
      <c r="N40" s="34"/>
      <c r="O40" s="24" t="s">
        <v>24</v>
      </c>
      <c r="P40" s="14">
        <f>SUM(P35:P39)</f>
        <v>11</v>
      </c>
      <c r="Q40" s="15">
        <f>SUM(Q35:Q39)</f>
        <v>0.0032229709932610606</v>
      </c>
      <c r="R40" s="17"/>
      <c r="S40" s="21">
        <f>R$8*Q40</f>
        <v>4.266730149428655</v>
      </c>
      <c r="T40" s="21">
        <f>SUM(T35:T38)</f>
        <v>0.07568942279519485</v>
      </c>
      <c r="V40" s="24" t="s">
        <v>24</v>
      </c>
      <c r="W40" s="14">
        <f>SUM(W35:W39)</f>
        <v>33</v>
      </c>
      <c r="X40" s="15">
        <f>SUM(X35:X39)</f>
        <v>0.0037326094333220224</v>
      </c>
      <c r="Y40" s="17"/>
      <c r="Z40" s="21">
        <f>Y$8*X40</f>
        <v>10.859467254835426</v>
      </c>
      <c r="AA40" s="21">
        <f>AA$8*X40</f>
        <v>0.2430634204275535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B18+B23+B33+B40</f>
        <v>3058</v>
      </c>
      <c r="C42" s="27">
        <v>1</v>
      </c>
      <c r="D42" s="28">
        <f>D8</f>
        <v>906.83</v>
      </c>
      <c r="E42" s="28">
        <f>SUM(E17:E41)</f>
        <v>906.8299999999999</v>
      </c>
      <c r="F42" s="28">
        <f>SUM(F18+F23+F33+F40)</f>
        <v>22.733199999999997</v>
      </c>
      <c r="G42" s="34"/>
      <c r="H42" s="25" t="s">
        <v>32</v>
      </c>
      <c r="I42" s="26">
        <f>SUM(I18+I23+I33+I40)</f>
        <v>2370</v>
      </c>
      <c r="J42" s="27">
        <f>J18+J23+J33+J40</f>
        <v>1</v>
      </c>
      <c r="K42" s="28">
        <f>K8</f>
        <v>678.67</v>
      </c>
      <c r="L42" s="28">
        <f>SUM(L9:L41)</f>
        <v>678.67</v>
      </c>
      <c r="M42" s="28">
        <f>SUM(M18+M23+M33+M40)</f>
        <v>16.5529</v>
      </c>
      <c r="N42" s="34"/>
      <c r="O42" s="25" t="s">
        <v>32</v>
      </c>
      <c r="P42" s="26">
        <f>SUM(P18+P23+P33+P40)</f>
        <v>3413</v>
      </c>
      <c r="Q42" s="27">
        <f>Q18+Q23+Q33+Q40</f>
        <v>0.9999999999999999</v>
      </c>
      <c r="R42" s="28">
        <f>SUM(R9:R41)</f>
        <v>1323.8499999999997</v>
      </c>
      <c r="S42" s="28">
        <f>SUM(S9:S41)</f>
        <v>1323.8499999999997</v>
      </c>
      <c r="T42" s="28">
        <f>SUM(T18+T23+T33+T40)</f>
        <v>25.82523105772048</v>
      </c>
      <c r="V42" s="25" t="s">
        <v>32</v>
      </c>
      <c r="W42" s="26">
        <f>SUM(W40,W33,W23,W18)</f>
        <v>8841</v>
      </c>
      <c r="X42" s="27">
        <f>X18+X23+X33+X40</f>
        <v>1.0000000000000002</v>
      </c>
      <c r="Y42" s="28">
        <f>SUM(Y9:Y41)</f>
        <v>2909.3500000000004</v>
      </c>
      <c r="Z42" s="28">
        <f>SUM(Z9:Z41)</f>
        <v>2909.3500000000004</v>
      </c>
      <c r="AA42" s="28">
        <f>SUM(AA18+AA23+AA33+AA40)</f>
        <v>65.11890000000002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JAN '!$D$7</f>
        <v>3315.94</v>
      </c>
      <c r="F44" s="6"/>
      <c r="G44" s="34"/>
      <c r="H44" s="13" t="s">
        <v>34</v>
      </c>
      <c r="I44" s="31"/>
      <c r="J44" s="31"/>
      <c r="K44" s="31"/>
      <c r="L44" s="28">
        <f>'[1]BP FEB '!$D$7</f>
        <v>2655.64</v>
      </c>
      <c r="M44" s="6"/>
      <c r="N44" s="34"/>
      <c r="O44" s="13" t="s">
        <v>34</v>
      </c>
      <c r="P44" s="31"/>
      <c r="Q44" s="31"/>
      <c r="R44" s="31"/>
      <c r="S44" s="28">
        <f>'[1]BP MAR'!$D$38</f>
        <v>3511.74</v>
      </c>
      <c r="T44" s="6"/>
      <c r="V44" s="13" t="s">
        <v>34</v>
      </c>
      <c r="W44" s="31"/>
      <c r="X44" s="31"/>
      <c r="Y44" s="31"/>
      <c r="Z44" s="28">
        <f>E44+L44+S44</f>
        <v>9483.32</v>
      </c>
      <c r="AA44" s="6"/>
    </row>
    <row r="45" spans="1:27" ht="15.75">
      <c r="A45" s="32" t="s">
        <v>48</v>
      </c>
      <c r="B45" s="28">
        <f>'[1]BP JAN '!$D$6</f>
        <v>2409.11</v>
      </c>
      <c r="C45" s="33"/>
      <c r="D45" s="31"/>
      <c r="E45" s="28"/>
      <c r="F45" s="6"/>
      <c r="G45" s="34"/>
      <c r="H45" s="32" t="s">
        <v>49</v>
      </c>
      <c r="I45" s="26">
        <f>'[2]Feb'!$C$6</f>
        <v>1976.97</v>
      </c>
      <c r="J45" s="33"/>
      <c r="K45" s="31"/>
      <c r="L45" s="28"/>
      <c r="M45" s="6"/>
      <c r="N45" s="34"/>
      <c r="O45" s="32" t="s">
        <v>50</v>
      </c>
      <c r="P45" s="28">
        <f>'[1]BP MAR'!$D$6</f>
        <v>2187.89</v>
      </c>
      <c r="Q45" s="33"/>
      <c r="R45" s="31"/>
      <c r="S45" s="28"/>
      <c r="T45" s="6"/>
      <c r="V45" s="32" t="s">
        <v>60</v>
      </c>
      <c r="W45" s="26">
        <f>B45+I45+P45</f>
        <v>6573.969999999999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O1:Q1"/>
    <mergeCell ref="O2:Q2"/>
    <mergeCell ref="O3:Q3"/>
    <mergeCell ref="P5:R5"/>
    <mergeCell ref="H1:J1"/>
    <mergeCell ref="H2:J2"/>
    <mergeCell ref="H3:J3"/>
    <mergeCell ref="I5:K5"/>
    <mergeCell ref="A1:C1"/>
    <mergeCell ref="A2:C2"/>
    <mergeCell ref="A3:C3"/>
    <mergeCell ref="B5:D5"/>
  </mergeCells>
  <printOptions horizontalCentered="1"/>
  <pageMargins left="0" right="0" top="0" bottom="0" header="0.5" footer="0.5"/>
  <pageSetup fitToHeight="1" fitToWidth="1" horizontalDpi="600" verticalDpi="600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75" zoomScaleNormal="75" workbookViewId="0" topLeftCell="A1">
      <selection activeCell="D4" sqref="D4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8515625" style="0" customWidth="1"/>
    <col min="22" max="22" width="37.7109375" style="0" customWidth="1"/>
    <col min="23" max="23" width="17.5742187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3.25">
      <c r="A3" s="43" t="s">
        <v>63</v>
      </c>
      <c r="B3" s="43"/>
      <c r="C3" s="43"/>
      <c r="D3" s="3"/>
      <c r="E3" s="3"/>
      <c r="F3" s="3"/>
      <c r="H3" s="43" t="s">
        <v>63</v>
      </c>
      <c r="I3" s="43"/>
      <c r="J3" s="43"/>
      <c r="K3" s="3"/>
      <c r="L3" s="3"/>
      <c r="M3" s="3"/>
      <c r="O3" s="43" t="s">
        <v>63</v>
      </c>
      <c r="P3" s="43"/>
      <c r="Q3" s="43"/>
      <c r="R3" s="3"/>
      <c r="S3" s="3"/>
      <c r="T3" s="3"/>
      <c r="V3" s="43" t="s">
        <v>64</v>
      </c>
      <c r="W3" s="43"/>
      <c r="X3" s="43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4" t="s">
        <v>39</v>
      </c>
      <c r="C5" s="44"/>
      <c r="D5" s="44"/>
      <c r="E5" s="5"/>
      <c r="F5" s="5"/>
      <c r="H5" s="4"/>
      <c r="I5" s="44" t="s">
        <v>40</v>
      </c>
      <c r="J5" s="44"/>
      <c r="K5" s="44"/>
      <c r="L5" s="5"/>
      <c r="M5" s="5"/>
      <c r="O5" s="4"/>
      <c r="P5" s="44" t="s">
        <v>41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49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12">
        <v>765.62</v>
      </c>
      <c r="E8" s="11"/>
      <c r="F8" s="40">
        <f>'[1]BP APRIL'!$E$45</f>
        <v>29.0514</v>
      </c>
      <c r="G8" s="34"/>
      <c r="H8" s="11"/>
      <c r="I8" s="11"/>
      <c r="J8" s="11"/>
      <c r="K8" s="40">
        <f>'[1]BP MAY'!$D$5</f>
        <v>946.62</v>
      </c>
      <c r="L8" s="11"/>
      <c r="M8" s="40">
        <f>'[1]BP MAY'!$E$45</f>
        <v>36.6961</v>
      </c>
      <c r="N8" s="34"/>
      <c r="O8" s="11"/>
      <c r="P8" s="11"/>
      <c r="Q8" s="11"/>
      <c r="R8" s="40">
        <f>'[1]BP JUNE'!$D$5</f>
        <v>1136.63</v>
      </c>
      <c r="S8" s="11"/>
      <c r="T8" s="40">
        <f>'[1]BP JUNE'!$E$45</f>
        <v>40.8275</v>
      </c>
      <c r="V8" s="11"/>
      <c r="W8" s="11"/>
      <c r="X8" s="11"/>
      <c r="Y8" s="12">
        <f>D8+K8+R8</f>
        <v>2848.87</v>
      </c>
      <c r="Z8" s="11"/>
      <c r="AA8" s="12">
        <f>F8+M8+T8</f>
        <v>106.575</v>
      </c>
    </row>
    <row r="9" spans="1:27" ht="18">
      <c r="A9" s="13" t="s">
        <v>4</v>
      </c>
      <c r="B9" s="14">
        <v>1718</v>
      </c>
      <c r="C9" s="15">
        <f>B9/B$42</f>
        <v>0.5574302401038287</v>
      </c>
      <c r="D9" s="16">
        <f>D$8*C9</f>
        <v>426.77974042829334</v>
      </c>
      <c r="E9" s="17"/>
      <c r="F9" s="16"/>
      <c r="G9" s="34"/>
      <c r="H9" s="13" t="s">
        <v>4</v>
      </c>
      <c r="I9" s="14">
        <v>1912</v>
      </c>
      <c r="J9" s="15">
        <f>I9/I$42</f>
        <v>0.5410299943406904</v>
      </c>
      <c r="K9" s="16">
        <f>K$8*J9</f>
        <v>512.1498132427844</v>
      </c>
      <c r="L9" s="17"/>
      <c r="M9" s="16"/>
      <c r="N9" s="34"/>
      <c r="O9" s="13" t="s">
        <v>4</v>
      </c>
      <c r="P9" s="14">
        <v>2244</v>
      </c>
      <c r="Q9" s="15">
        <f>P9/P$42</f>
        <v>0.6058315334773218</v>
      </c>
      <c r="R9" s="16">
        <f>R$8*Q9</f>
        <v>688.6062958963283</v>
      </c>
      <c r="S9" s="17"/>
      <c r="T9" s="16"/>
      <c r="V9" s="13" t="s">
        <v>4</v>
      </c>
      <c r="W9" s="14">
        <f>SUM(B9+I9+P9)</f>
        <v>5874</v>
      </c>
      <c r="X9" s="15">
        <f>W9/W$42</f>
        <v>0.5691860465116279</v>
      </c>
      <c r="Y9" s="16">
        <f>Y$8*X9</f>
        <v>1621.5370523255813</v>
      </c>
      <c r="Z9" s="17"/>
      <c r="AA9" s="16"/>
    </row>
    <row r="10" spans="1:27" ht="18">
      <c r="A10" s="13" t="s">
        <v>5</v>
      </c>
      <c r="B10" s="14">
        <v>656</v>
      </c>
      <c r="C10" s="15">
        <f aca="true" t="shared" si="0" ref="C10:C16">B10/B$42</f>
        <v>0.21284879948085658</v>
      </c>
      <c r="D10" s="16">
        <f aca="true" t="shared" si="1" ref="D10:D16">D$8*C10</f>
        <v>162.9612978585334</v>
      </c>
      <c r="E10" s="17"/>
      <c r="F10" s="16"/>
      <c r="G10" s="34"/>
      <c r="H10" s="13" t="s">
        <v>5</v>
      </c>
      <c r="I10" s="14">
        <v>944</v>
      </c>
      <c r="J10" s="15">
        <f aca="true" t="shared" si="2" ref="J10:J16">I10/I$42</f>
        <v>0.26711941143180534</v>
      </c>
      <c r="K10" s="16">
        <f aca="true" t="shared" si="3" ref="K10:K16">K$8*J10</f>
        <v>252.86057724957558</v>
      </c>
      <c r="L10" s="17"/>
      <c r="M10" s="16"/>
      <c r="N10" s="34"/>
      <c r="O10" s="13" t="s">
        <v>5</v>
      </c>
      <c r="P10" s="14">
        <v>812</v>
      </c>
      <c r="Q10" s="15">
        <f aca="true" t="shared" si="4" ref="Q10:Q16">P10/P$42</f>
        <v>0.21922246220302377</v>
      </c>
      <c r="R10" s="16">
        <f aca="true" t="shared" si="5" ref="R10:R16">R$8*Q10</f>
        <v>249.17482721382294</v>
      </c>
      <c r="S10" s="17"/>
      <c r="T10" s="16"/>
      <c r="V10" s="13" t="s">
        <v>5</v>
      </c>
      <c r="W10" s="14">
        <f aca="true" t="shared" si="6" ref="W10:W18">SUM(B10+I10+P10)</f>
        <v>2412</v>
      </c>
      <c r="X10" s="15">
        <f aca="true" t="shared" si="7" ref="X10:X16">W10/W$42</f>
        <v>0.23372093023255813</v>
      </c>
      <c r="Y10" s="16">
        <f aca="true" t="shared" si="8" ref="Y10:Y16">Y$8*X10</f>
        <v>665.8405465116278</v>
      </c>
      <c r="Z10" s="17"/>
      <c r="AA10" s="16"/>
    </row>
    <row r="11" spans="1:27" ht="18">
      <c r="A11" s="18" t="s">
        <v>6</v>
      </c>
      <c r="B11" s="14">
        <v>281</v>
      </c>
      <c r="C11" s="15">
        <f t="shared" si="0"/>
        <v>0.09117456197274497</v>
      </c>
      <c r="D11" s="16">
        <f t="shared" si="1"/>
        <v>69.805068137573</v>
      </c>
      <c r="E11" s="17"/>
      <c r="F11" s="16"/>
      <c r="G11" s="34"/>
      <c r="H11" s="18" t="s">
        <v>6</v>
      </c>
      <c r="I11" s="14">
        <v>238</v>
      </c>
      <c r="J11" s="15">
        <f t="shared" si="2"/>
        <v>0.06734578381437464</v>
      </c>
      <c r="K11" s="16">
        <f t="shared" si="3"/>
        <v>63.75086587436333</v>
      </c>
      <c r="L11" s="17"/>
      <c r="M11" s="16"/>
      <c r="N11" s="34"/>
      <c r="O11" s="18" t="s">
        <v>6</v>
      </c>
      <c r="P11" s="14">
        <v>244</v>
      </c>
      <c r="Q11" s="15">
        <f t="shared" si="4"/>
        <v>0.06587473002159827</v>
      </c>
      <c r="R11" s="16">
        <f t="shared" si="5"/>
        <v>74.87519438444924</v>
      </c>
      <c r="S11" s="17"/>
      <c r="T11" s="16"/>
      <c r="V11" s="18" t="s">
        <v>6</v>
      </c>
      <c r="W11" s="14">
        <f t="shared" si="6"/>
        <v>763</v>
      </c>
      <c r="X11" s="15">
        <f t="shared" si="7"/>
        <v>0.07393410852713178</v>
      </c>
      <c r="Y11" s="16">
        <f t="shared" si="8"/>
        <v>210.6286637596899</v>
      </c>
      <c r="Z11" s="17"/>
      <c r="AA11" s="16"/>
    </row>
    <row r="12" spans="1:27" ht="18">
      <c r="A12" s="18" t="s">
        <v>7</v>
      </c>
      <c r="B12" s="14">
        <v>65</v>
      </c>
      <c r="C12" s="15">
        <f t="shared" si="0"/>
        <v>0.02109020116807268</v>
      </c>
      <c r="D12" s="16">
        <f t="shared" si="1"/>
        <v>16.147079818299805</v>
      </c>
      <c r="E12" s="17"/>
      <c r="F12" s="16"/>
      <c r="G12" s="34"/>
      <c r="H12" s="18" t="s">
        <v>7</v>
      </c>
      <c r="I12" s="14">
        <v>78</v>
      </c>
      <c r="J12" s="15">
        <f t="shared" si="2"/>
        <v>0.022071307300509338</v>
      </c>
      <c r="K12" s="16">
        <f t="shared" si="3"/>
        <v>20.89314091680815</v>
      </c>
      <c r="L12" s="17"/>
      <c r="M12" s="16"/>
      <c r="N12" s="34"/>
      <c r="O12" s="18" t="s">
        <v>7</v>
      </c>
      <c r="P12" s="14">
        <v>90</v>
      </c>
      <c r="Q12" s="15">
        <f t="shared" si="4"/>
        <v>0.02429805615550756</v>
      </c>
      <c r="R12" s="16">
        <f t="shared" si="5"/>
        <v>27.61789956803456</v>
      </c>
      <c r="S12" s="17"/>
      <c r="T12" s="16"/>
      <c r="V12" s="18" t="s">
        <v>7</v>
      </c>
      <c r="W12" s="14">
        <f t="shared" si="6"/>
        <v>233</v>
      </c>
      <c r="X12" s="15">
        <f t="shared" si="7"/>
        <v>0.022577519379844962</v>
      </c>
      <c r="Y12" s="16">
        <f t="shared" si="8"/>
        <v>64.32041763565891</v>
      </c>
      <c r="Z12" s="17"/>
      <c r="AA12" s="16"/>
    </row>
    <row r="13" spans="1:27" ht="18">
      <c r="A13" s="18" t="s">
        <v>8</v>
      </c>
      <c r="B13" s="14">
        <v>52</v>
      </c>
      <c r="C13" s="15">
        <f t="shared" si="0"/>
        <v>0.016872160934458143</v>
      </c>
      <c r="D13" s="16">
        <f t="shared" si="1"/>
        <v>12.917663854639844</v>
      </c>
      <c r="E13" s="17"/>
      <c r="F13" s="16"/>
      <c r="G13" s="34"/>
      <c r="H13" s="18" t="s">
        <v>8</v>
      </c>
      <c r="I13" s="14">
        <v>41</v>
      </c>
      <c r="J13" s="15">
        <f t="shared" si="2"/>
        <v>0.011601584606677985</v>
      </c>
      <c r="K13" s="16">
        <f t="shared" si="3"/>
        <v>10.982292020373515</v>
      </c>
      <c r="L13" s="17"/>
      <c r="M13" s="16"/>
      <c r="N13" s="34"/>
      <c r="O13" s="18" t="s">
        <v>8</v>
      </c>
      <c r="P13" s="14">
        <v>51</v>
      </c>
      <c r="Q13" s="15">
        <f t="shared" si="4"/>
        <v>0.01376889848812095</v>
      </c>
      <c r="R13" s="16">
        <f t="shared" si="5"/>
        <v>15.650143088552916</v>
      </c>
      <c r="S13" s="17"/>
      <c r="T13" s="16"/>
      <c r="V13" s="18" t="s">
        <v>8</v>
      </c>
      <c r="W13" s="14">
        <f t="shared" si="6"/>
        <v>144</v>
      </c>
      <c r="X13" s="15">
        <f t="shared" si="7"/>
        <v>0.013953488372093023</v>
      </c>
      <c r="Y13" s="16">
        <f t="shared" si="8"/>
        <v>39.75167441860465</v>
      </c>
      <c r="Z13" s="17"/>
      <c r="AA13" s="16"/>
    </row>
    <row r="14" spans="1:27" ht="18">
      <c r="A14" s="13" t="s">
        <v>9</v>
      </c>
      <c r="B14" s="14">
        <v>46</v>
      </c>
      <c r="C14" s="15">
        <f t="shared" si="0"/>
        <v>0.014925373134328358</v>
      </c>
      <c r="D14" s="16">
        <f t="shared" si="1"/>
        <v>11.427164179104478</v>
      </c>
      <c r="E14" s="17"/>
      <c r="F14" s="16"/>
      <c r="G14" s="34"/>
      <c r="H14" s="13" t="s">
        <v>9</v>
      </c>
      <c r="I14" s="14">
        <v>50</v>
      </c>
      <c r="J14" s="15">
        <f t="shared" si="2"/>
        <v>0.014148273910582909</v>
      </c>
      <c r="K14" s="16">
        <f t="shared" si="3"/>
        <v>13.393039049235993</v>
      </c>
      <c r="L14" s="17"/>
      <c r="M14" s="16"/>
      <c r="N14" s="34"/>
      <c r="O14" s="13" t="s">
        <v>9</v>
      </c>
      <c r="P14" s="14">
        <v>69</v>
      </c>
      <c r="Q14" s="15">
        <f t="shared" si="4"/>
        <v>0.01862850971922246</v>
      </c>
      <c r="R14" s="16">
        <f t="shared" si="5"/>
        <v>21.17372300215983</v>
      </c>
      <c r="S14" s="17"/>
      <c r="T14" s="16"/>
      <c r="V14" s="13" t="s">
        <v>9</v>
      </c>
      <c r="W14" s="14">
        <f t="shared" si="6"/>
        <v>165</v>
      </c>
      <c r="X14" s="15">
        <f t="shared" si="7"/>
        <v>0.015988372093023256</v>
      </c>
      <c r="Y14" s="16">
        <f t="shared" si="8"/>
        <v>45.548793604651166</v>
      </c>
      <c r="Z14" s="17"/>
      <c r="AA14" s="16"/>
    </row>
    <row r="15" spans="1:27" ht="18">
      <c r="A15" s="18" t="s">
        <v>10</v>
      </c>
      <c r="B15" s="14">
        <v>45</v>
      </c>
      <c r="C15" s="15">
        <f t="shared" si="0"/>
        <v>0.014600908500973394</v>
      </c>
      <c r="D15" s="16">
        <f t="shared" si="1"/>
        <v>11.17874756651525</v>
      </c>
      <c r="E15" s="17"/>
      <c r="F15" s="16"/>
      <c r="G15" s="34"/>
      <c r="H15" s="18" t="s">
        <v>10</v>
      </c>
      <c r="I15" s="14">
        <v>62</v>
      </c>
      <c r="J15" s="15">
        <f t="shared" si="2"/>
        <v>0.017543859649122806</v>
      </c>
      <c r="K15" s="16">
        <f t="shared" si="3"/>
        <v>16.60736842105263</v>
      </c>
      <c r="L15" s="17"/>
      <c r="M15" s="16"/>
      <c r="N15" s="34"/>
      <c r="O15" s="18" t="s">
        <v>10</v>
      </c>
      <c r="P15" s="14">
        <v>48</v>
      </c>
      <c r="Q15" s="15">
        <f t="shared" si="4"/>
        <v>0.012958963282937365</v>
      </c>
      <c r="R15" s="16">
        <f t="shared" si="5"/>
        <v>14.729546436285098</v>
      </c>
      <c r="S15" s="17"/>
      <c r="T15" s="16"/>
      <c r="V15" s="18" t="s">
        <v>10</v>
      </c>
      <c r="W15" s="14">
        <f t="shared" si="6"/>
        <v>155</v>
      </c>
      <c r="X15" s="15">
        <f t="shared" si="7"/>
        <v>0.015019379844961241</v>
      </c>
      <c r="Y15" s="16">
        <f t="shared" si="8"/>
        <v>42.78826065891473</v>
      </c>
      <c r="Z15" s="17"/>
      <c r="AA15" s="16"/>
    </row>
    <row r="16" spans="1:27" ht="18">
      <c r="A16" s="18" t="s">
        <v>11</v>
      </c>
      <c r="B16" s="14">
        <v>17</v>
      </c>
      <c r="C16" s="15">
        <f t="shared" si="0"/>
        <v>0.0055158987670343934</v>
      </c>
      <c r="D16" s="16">
        <f t="shared" si="1"/>
        <v>4.223082414016872</v>
      </c>
      <c r="E16" s="17"/>
      <c r="F16" s="16"/>
      <c r="G16" s="34"/>
      <c r="H16" s="18" t="s">
        <v>11</v>
      </c>
      <c r="I16" s="14">
        <v>32</v>
      </c>
      <c r="J16" s="15">
        <f t="shared" si="2"/>
        <v>0.009054895302773062</v>
      </c>
      <c r="K16" s="16">
        <f t="shared" si="3"/>
        <v>8.571544991511036</v>
      </c>
      <c r="L16" s="17"/>
      <c r="M16" s="16"/>
      <c r="N16" s="34"/>
      <c r="O16" s="18" t="s">
        <v>11</v>
      </c>
      <c r="P16" s="14">
        <v>29</v>
      </c>
      <c r="Q16" s="15">
        <f t="shared" si="4"/>
        <v>0.00782937365010799</v>
      </c>
      <c r="R16" s="16">
        <f t="shared" si="5"/>
        <v>8.899100971922246</v>
      </c>
      <c r="S16" s="17"/>
      <c r="T16" s="16"/>
      <c r="V16" s="18" t="s">
        <v>11</v>
      </c>
      <c r="W16" s="14">
        <f t="shared" si="6"/>
        <v>78</v>
      </c>
      <c r="X16" s="15">
        <f t="shared" si="7"/>
        <v>0.007558139534883721</v>
      </c>
      <c r="Y16" s="16">
        <f t="shared" si="8"/>
        <v>21.532156976744186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2880</v>
      </c>
      <c r="C18" s="15">
        <f>SUM(C9:C17)</f>
        <v>0.9344581440622972</v>
      </c>
      <c r="D18" s="17"/>
      <c r="E18" s="21">
        <f>D$8*C18</f>
        <v>715.439844256976</v>
      </c>
      <c r="F18" s="21">
        <f>F$8*C18</f>
        <v>27.14731732641142</v>
      </c>
      <c r="G18" s="34"/>
      <c r="H18" s="19" t="s">
        <v>30</v>
      </c>
      <c r="I18" s="20">
        <f>SUM(I9:I17)</f>
        <v>3357</v>
      </c>
      <c r="J18" s="15">
        <f>SUM(J9:J17)</f>
        <v>0.9499151103565365</v>
      </c>
      <c r="K18" s="17"/>
      <c r="L18" s="21">
        <f>K$8*J18</f>
        <v>899.2086417657047</v>
      </c>
      <c r="M18" s="21">
        <f>M$8*J18</f>
        <v>34.8581798811545</v>
      </c>
      <c r="N18" s="34"/>
      <c r="O18" s="19" t="s">
        <v>30</v>
      </c>
      <c r="P18" s="20">
        <f>SUM(P9:P17)</f>
        <v>3587</v>
      </c>
      <c r="Q18" s="15">
        <f>SUM(Q9:Q17)</f>
        <v>0.96841252699784</v>
      </c>
      <c r="R18" s="17"/>
      <c r="S18" s="21">
        <f>R$8*Q18</f>
        <v>1100.7267305615549</v>
      </c>
      <c r="T18" s="21">
        <f>T$8*Q18</f>
        <v>39.53786244600431</v>
      </c>
      <c r="V18" s="19" t="s">
        <v>30</v>
      </c>
      <c r="W18" s="14">
        <f t="shared" si="6"/>
        <v>9824</v>
      </c>
      <c r="X18" s="15">
        <f>SUM(X9:X17)</f>
        <v>0.951937984496124</v>
      </c>
      <c r="Y18" s="17"/>
      <c r="Z18" s="21">
        <f>Y$8*X18</f>
        <v>2711.9475658914725</v>
      </c>
      <c r="AA18" s="21">
        <f>AA$8*X18</f>
        <v>101.45279069767442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188</v>
      </c>
      <c r="C21" s="15">
        <f>B21/B$42</f>
        <v>0.06099935107073329</v>
      </c>
      <c r="D21" s="16">
        <f>D$8*C21</f>
        <v>46.70232316677482</v>
      </c>
      <c r="E21" s="17"/>
      <c r="F21" s="36">
        <f>F$8*C21</f>
        <v>1.772116547696301</v>
      </c>
      <c r="G21" s="34"/>
      <c r="H21" s="13" t="s">
        <v>12</v>
      </c>
      <c r="I21" s="14">
        <v>158</v>
      </c>
      <c r="J21" s="15">
        <f>I21/I$42</f>
        <v>0.04470854555744199</v>
      </c>
      <c r="K21" s="16">
        <f>K$8*J21</f>
        <v>42.32200339558574</v>
      </c>
      <c r="L21" s="17"/>
      <c r="M21" s="36">
        <f>M$8*J21</f>
        <v>1.6406292586304472</v>
      </c>
      <c r="N21" s="34"/>
      <c r="O21" s="13" t="s">
        <v>12</v>
      </c>
      <c r="P21" s="14">
        <v>99</v>
      </c>
      <c r="Q21" s="15">
        <f>P21/P$42</f>
        <v>0.026727861771058316</v>
      </c>
      <c r="R21" s="16">
        <f>R$8*Q21</f>
        <v>30.379689524838017</v>
      </c>
      <c r="S21" s="17"/>
      <c r="T21" s="36">
        <f>T$8*Q21</f>
        <v>1.0912317764578834</v>
      </c>
      <c r="V21" s="13" t="s">
        <v>12</v>
      </c>
      <c r="W21" s="14">
        <f>B21+I21+P21</f>
        <v>445</v>
      </c>
      <c r="X21" s="15">
        <f>W21/W$42</f>
        <v>0.04312015503875969</v>
      </c>
      <c r="Y21" s="16">
        <f>Y$8*X21</f>
        <v>122.84371608527131</v>
      </c>
      <c r="Z21" s="17"/>
      <c r="AA21" s="36">
        <f>AA$8*X21</f>
        <v>4.595530523255814</v>
      </c>
    </row>
    <row r="22" spans="1:27" ht="18">
      <c r="A22" s="13"/>
      <c r="B22" s="14"/>
      <c r="C22" s="15"/>
      <c r="D22" s="16" t="s">
        <v>59</v>
      </c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188</v>
      </c>
      <c r="C23" s="15">
        <f>SUM(C20:C22)</f>
        <v>0.06099935107073329</v>
      </c>
      <c r="D23" s="16"/>
      <c r="E23" s="21">
        <f>D$8*C23</f>
        <v>46.70232316677482</v>
      </c>
      <c r="F23" s="21">
        <f>SUM(F20:F22)</f>
        <v>1.772116547696301</v>
      </c>
      <c r="G23" s="34"/>
      <c r="H23" s="23" t="s">
        <v>31</v>
      </c>
      <c r="I23" s="14">
        <f>SUM(I20:I22)</f>
        <v>158</v>
      </c>
      <c r="J23" s="15">
        <f>SUM(J20:J22)</f>
        <v>0.04470854555744199</v>
      </c>
      <c r="K23" s="16"/>
      <c r="L23" s="21">
        <f>K$8*J23</f>
        <v>42.32200339558574</v>
      </c>
      <c r="M23" s="21">
        <f>M$8*J23</f>
        <v>1.6406292586304472</v>
      </c>
      <c r="N23" s="34"/>
      <c r="O23" s="23" t="s">
        <v>31</v>
      </c>
      <c r="P23" s="14">
        <f>SUM(P20:P22)</f>
        <v>99</v>
      </c>
      <c r="Q23" s="15">
        <f>SUM(Q20:Q22)</f>
        <v>0.026727861771058316</v>
      </c>
      <c r="R23" s="16"/>
      <c r="S23" s="21">
        <f>R$8*Q23</f>
        <v>30.379689524838017</v>
      </c>
      <c r="T23" s="21">
        <f>T$8*Q23</f>
        <v>1.0912317764578834</v>
      </c>
      <c r="V23" s="23" t="s">
        <v>31</v>
      </c>
      <c r="W23" s="14">
        <f>SUM(W20:W22)</f>
        <v>445</v>
      </c>
      <c r="X23" s="15">
        <f>SUM(X20:X22)</f>
        <v>0.04312015503875969</v>
      </c>
      <c r="Y23" s="16"/>
      <c r="Z23" s="21">
        <f>Y$8*X23</f>
        <v>122.84371608527131</v>
      </c>
      <c r="AA23" s="21">
        <f>AA$8*X23</f>
        <v>4.595530523255814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 t="s">
        <v>59</v>
      </c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1</v>
      </c>
      <c r="C25" s="15">
        <f aca="true" t="shared" si="9" ref="C25:C31">B25/B$42</f>
        <v>0.0003244646333549643</v>
      </c>
      <c r="D25" s="16">
        <f aca="true" t="shared" si="10" ref="D25:D31">D$8*C25</f>
        <v>0.24841661258922776</v>
      </c>
      <c r="E25" s="17"/>
      <c r="F25" s="36">
        <f>F$8*C25</f>
        <v>0.00942615184944841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1</v>
      </c>
      <c r="X25" s="15">
        <f aca="true" t="shared" si="15" ref="X25:X31">W25/W$42</f>
        <v>9.689922480620155E-05</v>
      </c>
      <c r="Y25" s="16">
        <f aca="true" t="shared" si="16" ref="Y25:Y31">Y$8*X25</f>
        <v>0.2760532945736434</v>
      </c>
      <c r="Z25" s="17"/>
      <c r="AA25" s="36">
        <f>AA$8*X25</f>
        <v>0.01032703488372093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1</v>
      </c>
      <c r="J27" s="15">
        <f t="shared" si="11"/>
        <v>0.0002829654782116582</v>
      </c>
      <c r="K27" s="16">
        <f t="shared" si="12"/>
        <v>0.2678607809847199</v>
      </c>
      <c r="L27" s="17"/>
      <c r="M27" s="36">
        <f t="shared" si="18"/>
        <v>0.01038372948500283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V27" s="13" t="s">
        <v>14</v>
      </c>
      <c r="W27" s="14">
        <f t="shared" si="20"/>
        <v>1</v>
      </c>
      <c r="X27" s="15">
        <f t="shared" si="15"/>
        <v>9.689922480620155E-05</v>
      </c>
      <c r="Y27" s="16">
        <f t="shared" si="16"/>
        <v>0.2760532945736434</v>
      </c>
      <c r="Z27" s="17"/>
      <c r="AA27" s="36">
        <f t="shared" si="21"/>
        <v>0.01032703488372093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1</v>
      </c>
      <c r="J28" s="15">
        <f t="shared" si="11"/>
        <v>0.0002829654782116582</v>
      </c>
      <c r="K28" s="16">
        <f t="shared" si="12"/>
        <v>0.2678607809847199</v>
      </c>
      <c r="L28" s="17"/>
      <c r="M28" s="36">
        <f t="shared" si="18"/>
        <v>0.01038372948500283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V28" s="13" t="s">
        <v>15</v>
      </c>
      <c r="W28" s="14">
        <f t="shared" si="20"/>
        <v>1</v>
      </c>
      <c r="X28" s="15">
        <f t="shared" si="15"/>
        <v>9.689922480620155E-05</v>
      </c>
      <c r="Y28" s="16">
        <f t="shared" si="16"/>
        <v>0.2760532945736434</v>
      </c>
      <c r="Z28" s="17"/>
      <c r="AA28" s="36">
        <f t="shared" si="21"/>
        <v>0.01032703488372093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1</v>
      </c>
      <c r="J29" s="15">
        <f t="shared" si="11"/>
        <v>0.0002829654782116582</v>
      </c>
      <c r="K29" s="16">
        <f t="shared" si="12"/>
        <v>0.2678607809847199</v>
      </c>
      <c r="L29" s="17"/>
      <c r="M29" s="36">
        <f t="shared" si="18"/>
        <v>0.01038372948500283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V29" s="13" t="s">
        <v>16</v>
      </c>
      <c r="W29" s="14">
        <f t="shared" si="20"/>
        <v>1</v>
      </c>
      <c r="X29" s="15">
        <f t="shared" si="15"/>
        <v>9.689922480620155E-05</v>
      </c>
      <c r="Y29" s="16">
        <f t="shared" si="16"/>
        <v>0.2760532945736434</v>
      </c>
      <c r="Z29" s="17"/>
      <c r="AA29" s="36">
        <f t="shared" si="21"/>
        <v>0.01032703488372093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</row>
    <row r="31" spans="1:27" ht="18">
      <c r="A31" s="13" t="s">
        <v>18</v>
      </c>
      <c r="B31" s="14">
        <v>2</v>
      </c>
      <c r="C31" s="15">
        <f t="shared" si="9"/>
        <v>0.0006489292667099286</v>
      </c>
      <c r="D31" s="16">
        <f t="shared" si="10"/>
        <v>0.4968332251784555</v>
      </c>
      <c r="E31" s="17"/>
      <c r="F31" s="36">
        <f t="shared" si="17"/>
        <v>0.01885230369889682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3</v>
      </c>
      <c r="Q31" s="15">
        <f t="shared" si="13"/>
        <v>0.0008099352051835853</v>
      </c>
      <c r="R31" s="16">
        <f t="shared" si="14"/>
        <v>0.9205966522678186</v>
      </c>
      <c r="S31" s="17"/>
      <c r="T31" s="36">
        <f t="shared" si="19"/>
        <v>0.03306762958963283</v>
      </c>
      <c r="V31" s="13" t="s">
        <v>18</v>
      </c>
      <c r="W31" s="14">
        <f t="shared" si="20"/>
        <v>5</v>
      </c>
      <c r="X31" s="15">
        <f t="shared" si="15"/>
        <v>0.00048449612403100775</v>
      </c>
      <c r="Y31" s="16">
        <f t="shared" si="16"/>
        <v>1.380266472868217</v>
      </c>
      <c r="Z31" s="17"/>
      <c r="AA31" s="36">
        <f t="shared" si="21"/>
        <v>0.05163517441860465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 t="s">
        <v>59</v>
      </c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3</v>
      </c>
      <c r="C33" s="15">
        <f>SUM(C25:C32)</f>
        <v>0.0009733939000648929</v>
      </c>
      <c r="D33" s="16" t="s">
        <v>59</v>
      </c>
      <c r="E33" s="21">
        <f>D$8*C33</f>
        <v>0.7452498377676833</v>
      </c>
      <c r="F33" s="21">
        <f>SUM(F25:F32)</f>
        <v>0.02827845554834523</v>
      </c>
      <c r="G33" s="34"/>
      <c r="H33" s="24" t="s">
        <v>19</v>
      </c>
      <c r="I33" s="14">
        <f>SUM(I25:I32)</f>
        <v>3</v>
      </c>
      <c r="J33" s="15">
        <f>SUM(J25:J32)</f>
        <v>0.0008488964346349745</v>
      </c>
      <c r="K33" s="16"/>
      <c r="L33" s="21">
        <f>K$8*J33</f>
        <v>0.8035823429541595</v>
      </c>
      <c r="M33" s="21">
        <f>M$8*J33</f>
        <v>0.03115118845500849</v>
      </c>
      <c r="N33" s="34"/>
      <c r="O33" s="24" t="s">
        <v>19</v>
      </c>
      <c r="P33" s="14">
        <f>SUM(P25:P32)</f>
        <v>3</v>
      </c>
      <c r="Q33" s="15">
        <f>SUM(Q25:Q32)</f>
        <v>0.0008099352051835853</v>
      </c>
      <c r="R33" s="16"/>
      <c r="S33" s="21">
        <f>R$8*Q33</f>
        <v>0.9205966522678186</v>
      </c>
      <c r="T33" s="21">
        <f>T$8*Q33</f>
        <v>0.03306762958963283</v>
      </c>
      <c r="V33" s="24" t="s">
        <v>19</v>
      </c>
      <c r="W33" s="14">
        <f>SUM(W25:W32)</f>
        <v>9</v>
      </c>
      <c r="X33" s="15">
        <f>SUM(X25:X32)</f>
        <v>0.0008720930232558139</v>
      </c>
      <c r="Y33" s="16"/>
      <c r="Z33" s="21">
        <f>Y$8*X33</f>
        <v>2.4844796511627907</v>
      </c>
      <c r="AA33" s="21">
        <f>AA$8*X33</f>
        <v>0.09294331395348837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2</v>
      </c>
      <c r="C35" s="15">
        <f>B35/B$42</f>
        <v>0.0006489292667099286</v>
      </c>
      <c r="D35" s="16">
        <f>D$8*C35</f>
        <v>0.4968332251784555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2</v>
      </c>
      <c r="X35" s="15">
        <f>W35/W$42</f>
        <v>0.0001937984496124031</v>
      </c>
      <c r="Y35" s="16">
        <f>Y$8*X35</f>
        <v>0.5521065891472868</v>
      </c>
      <c r="Z35" s="17"/>
      <c r="AA35" s="16"/>
    </row>
    <row r="36" spans="1:27" ht="18">
      <c r="A36" s="13" t="s">
        <v>21</v>
      </c>
      <c r="B36" s="14">
        <v>6</v>
      </c>
      <c r="C36" s="15">
        <f>B36/B$42</f>
        <v>0.001946787800129786</v>
      </c>
      <c r="D36" s="16">
        <f>D$8*C36</f>
        <v>1.4904996755353668</v>
      </c>
      <c r="E36" s="17"/>
      <c r="F36" s="36">
        <f>F$8*C36</f>
        <v>0.05655691109669046</v>
      </c>
      <c r="G36" s="34"/>
      <c r="H36" s="13" t="s">
        <v>21</v>
      </c>
      <c r="I36" s="14">
        <v>5</v>
      </c>
      <c r="J36" s="15">
        <f>I36/I$42</f>
        <v>0.0014148273910582908</v>
      </c>
      <c r="K36" s="16">
        <f>K$8*J36</f>
        <v>1.3393039049235993</v>
      </c>
      <c r="L36" s="17"/>
      <c r="M36" s="36">
        <f>M$8*J36</f>
        <v>0.05191864742501415</v>
      </c>
      <c r="N36" s="34"/>
      <c r="O36" s="13" t="s">
        <v>21</v>
      </c>
      <c r="P36" s="14">
        <v>4</v>
      </c>
      <c r="Q36" s="15">
        <f>P36/P$42</f>
        <v>0.0010799136069114472</v>
      </c>
      <c r="R36" s="16">
        <f>R$8*Q36</f>
        <v>1.2274622030237583</v>
      </c>
      <c r="S36" s="17"/>
      <c r="T36" s="36">
        <f>T$8*Q36</f>
        <v>0.044090172786177106</v>
      </c>
      <c r="V36" s="13" t="s">
        <v>21</v>
      </c>
      <c r="W36" s="14">
        <f>B36+I36+P36</f>
        <v>15</v>
      </c>
      <c r="X36" s="15">
        <f>W36/W$42</f>
        <v>0.0014534883720930232</v>
      </c>
      <c r="Y36" s="16">
        <f>Y$8*X36</f>
        <v>4.140799418604651</v>
      </c>
      <c r="Z36" s="17"/>
      <c r="AA36" s="36">
        <f>AA$8*X36</f>
        <v>0.15490552325581394</v>
      </c>
    </row>
    <row r="37" spans="1:27" ht="18">
      <c r="A37" s="13" t="s">
        <v>22</v>
      </c>
      <c r="B37" s="14">
        <v>3</v>
      </c>
      <c r="C37" s="15">
        <f>B37/B$42</f>
        <v>0.000973393900064893</v>
      </c>
      <c r="D37" s="16">
        <f>D$8*C37</f>
        <v>0.7452498377676834</v>
      </c>
      <c r="E37" s="17"/>
      <c r="F37" s="36">
        <f>F$8*C37</f>
        <v>0.02827845554834523</v>
      </c>
      <c r="G37" s="34"/>
      <c r="H37" s="13" t="s">
        <v>22</v>
      </c>
      <c r="I37" s="14">
        <v>10</v>
      </c>
      <c r="J37" s="15">
        <f>I37/I$42</f>
        <v>0.0028296547821165816</v>
      </c>
      <c r="K37" s="16">
        <f>K$8*J37</f>
        <v>2.6786078098471986</v>
      </c>
      <c r="L37" s="17"/>
      <c r="M37" s="36">
        <f>M$8*J37</f>
        <v>0.1038372948500283</v>
      </c>
      <c r="N37" s="34"/>
      <c r="O37" s="13" t="s">
        <v>22</v>
      </c>
      <c r="P37" s="14">
        <v>11</v>
      </c>
      <c r="Q37" s="15">
        <f>P37/P$42</f>
        <v>0.0029697624190064796</v>
      </c>
      <c r="R37" s="16">
        <f>R$8*Q37</f>
        <v>3.375521058315335</v>
      </c>
      <c r="S37" s="17"/>
      <c r="T37" s="36">
        <f>T$8*Q37</f>
        <v>0.12124797516198704</v>
      </c>
      <c r="V37" s="13" t="s">
        <v>22</v>
      </c>
      <c r="W37" s="14">
        <f>B37+I37+P37</f>
        <v>24</v>
      </c>
      <c r="X37" s="15">
        <f>W37/W$42</f>
        <v>0.002325581395348837</v>
      </c>
      <c r="Y37" s="16">
        <f>Y$8*X37</f>
        <v>6.6252790697674415</v>
      </c>
      <c r="Z37" s="17"/>
      <c r="AA37" s="36">
        <f>AA$8*X37</f>
        <v>0.24784883720930234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1</v>
      </c>
      <c r="J38" s="15">
        <f>I38/I$42</f>
        <v>0.0002829654782116582</v>
      </c>
      <c r="K38" s="16">
        <f>K$8*J38</f>
        <v>0.2678607809847199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1</v>
      </c>
      <c r="X38" s="15">
        <f>W38/W$42</f>
        <v>9.689922480620155E-05</v>
      </c>
      <c r="Y38" s="16">
        <f>Y$8*X38</f>
        <v>0.2760532945736434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 t="s">
        <v>59</v>
      </c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11</v>
      </c>
      <c r="C40" s="15">
        <f>SUM(C35:C39)</f>
        <v>0.003569110966904607</v>
      </c>
      <c r="D40" s="17"/>
      <c r="E40" s="21">
        <f>D$8*C40</f>
        <v>2.732582738481505</v>
      </c>
      <c r="F40" s="21">
        <f>SUM(F35:F38)</f>
        <v>0.08483536664503569</v>
      </c>
      <c r="G40" s="34"/>
      <c r="H40" s="24" t="s">
        <v>24</v>
      </c>
      <c r="I40" s="14">
        <f>SUM(I35:I39)</f>
        <v>16</v>
      </c>
      <c r="J40" s="15">
        <f>SUM(J35:J39)</f>
        <v>0.004527447651386531</v>
      </c>
      <c r="K40" s="17"/>
      <c r="L40" s="21">
        <f>K$8*J40</f>
        <v>4.285772495755518</v>
      </c>
      <c r="M40" s="21">
        <f>M$8*J40</f>
        <v>0.1661396717600453</v>
      </c>
      <c r="N40" s="34"/>
      <c r="O40" s="24" t="s">
        <v>24</v>
      </c>
      <c r="P40" s="14">
        <f>SUM(P35:P39)</f>
        <v>15</v>
      </c>
      <c r="Q40" s="15">
        <f>SUM(Q35:Q39)</f>
        <v>0.004049676025917927</v>
      </c>
      <c r="R40" s="17"/>
      <c r="S40" s="21">
        <f>R$8*Q40</f>
        <v>4.6029832613390935</v>
      </c>
      <c r="T40" s="21">
        <f>T$8*Q40</f>
        <v>0.16533814794816418</v>
      </c>
      <c r="V40" s="24" t="s">
        <v>24</v>
      </c>
      <c r="W40" s="14">
        <f>SUM(W35:W39)</f>
        <v>42</v>
      </c>
      <c r="X40" s="15">
        <f>SUM(X35:X39)</f>
        <v>0.004069767441860465</v>
      </c>
      <c r="Y40" s="17"/>
      <c r="Z40" s="21">
        <f>Y$8*X40</f>
        <v>11.594238372093022</v>
      </c>
      <c r="AA40" s="21">
        <f>AA$8*X40</f>
        <v>0.4337354651162791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3082</v>
      </c>
      <c r="C42" s="27">
        <f>C18+C23+C33+C40</f>
        <v>1</v>
      </c>
      <c r="D42" s="28">
        <f>SUM(D9:D41)</f>
        <v>765.62</v>
      </c>
      <c r="E42" s="28">
        <f>SUM(E9:E40)</f>
        <v>765.62</v>
      </c>
      <c r="F42" s="28">
        <f>SUM(F18+F23+F33+F40)</f>
        <v>29.0325476963011</v>
      </c>
      <c r="G42" s="34"/>
      <c r="H42" s="25" t="s">
        <v>32</v>
      </c>
      <c r="I42" s="26">
        <f>SUM(I18+I23+I33+I40)</f>
        <v>3534</v>
      </c>
      <c r="J42" s="27">
        <f>J18+J23+J33+J40</f>
        <v>1</v>
      </c>
      <c r="K42" s="28">
        <f>SUM(K9:K41)</f>
        <v>946.6200000000001</v>
      </c>
      <c r="L42" s="28">
        <f>SUM(L9:L41)</f>
        <v>946.6200000000001</v>
      </c>
      <c r="M42" s="28">
        <f>SUM(M18+M23+M33+M40)</f>
        <v>36.696099999999994</v>
      </c>
      <c r="N42" s="34"/>
      <c r="O42" s="25" t="s">
        <v>32</v>
      </c>
      <c r="P42" s="26">
        <f>SUM(P18+P23+P33+P40)</f>
        <v>3704</v>
      </c>
      <c r="Q42" s="27">
        <f>Q18+Q23+Q33+Q40</f>
        <v>0.9999999999999998</v>
      </c>
      <c r="R42" s="28">
        <f>SUM(R9:R41)</f>
        <v>1136.6300000000008</v>
      </c>
      <c r="S42" s="28">
        <f>SUM(S9:S41)</f>
        <v>1136.63</v>
      </c>
      <c r="T42" s="28">
        <f>SUM(T18+T23+T33+T40)</f>
        <v>40.827499999999986</v>
      </c>
      <c r="V42" s="25" t="s">
        <v>32</v>
      </c>
      <c r="W42" s="26">
        <f>SUM(W40,W33,W23,W18)</f>
        <v>10320</v>
      </c>
      <c r="X42" s="27">
        <f>X18+X23+X33+X40</f>
        <v>1</v>
      </c>
      <c r="Y42" s="28">
        <f>SUM(Y9:Y41)</f>
        <v>2848.8699999999994</v>
      </c>
      <c r="Z42" s="28">
        <f>SUM(Z9:Z41)</f>
        <v>2848.87</v>
      </c>
      <c r="AA42" s="28">
        <f>SUM(AA18+AA23+AA33+AA40)</f>
        <v>106.575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APRIL'!$D$7</f>
        <v>2845.54</v>
      </c>
      <c r="F44" s="6"/>
      <c r="G44" s="34"/>
      <c r="H44" s="13" t="s">
        <v>34</v>
      </c>
      <c r="I44" s="31"/>
      <c r="J44" s="31"/>
      <c r="K44" s="31"/>
      <c r="L44" s="28">
        <f>'[1]BP MAY'!$D$7</f>
        <v>3298.8599999999997</v>
      </c>
      <c r="M44" s="6"/>
      <c r="N44" s="34"/>
      <c r="O44" s="13" t="s">
        <v>34</v>
      </c>
      <c r="P44" s="31"/>
      <c r="Q44" s="31"/>
      <c r="R44" s="31"/>
      <c r="S44" s="28">
        <f>'[1]BP JUNE'!$D$7</f>
        <v>3665.65</v>
      </c>
      <c r="T44" s="6"/>
      <c r="V44" s="13" t="s">
        <v>34</v>
      </c>
      <c r="W44" s="31"/>
      <c r="X44" s="31"/>
      <c r="Y44" s="31"/>
      <c r="Z44" s="28">
        <f>E44+L44+S44</f>
        <v>9810.05</v>
      </c>
      <c r="AA44" s="6"/>
    </row>
    <row r="45" spans="1:27" ht="15.75">
      <c r="A45" s="32" t="s">
        <v>51</v>
      </c>
      <c r="B45" s="28">
        <f>'[1]BP APRIL'!$D$6</f>
        <v>2064.64</v>
      </c>
      <c r="C45" s="33"/>
      <c r="D45" s="31"/>
      <c r="E45" s="28"/>
      <c r="F45" s="6"/>
      <c r="G45" s="34"/>
      <c r="H45" s="32" t="s">
        <v>52</v>
      </c>
      <c r="I45" s="28">
        <f>'[1]BP MAY'!$D$6</f>
        <v>2352.24</v>
      </c>
      <c r="J45" s="33"/>
      <c r="K45" s="31"/>
      <c r="L45" s="28"/>
      <c r="M45" s="6"/>
      <c r="N45" s="34"/>
      <c r="O45" s="32" t="s">
        <v>53</v>
      </c>
      <c r="P45" s="26">
        <v>2529.02</v>
      </c>
      <c r="Q45" s="33"/>
      <c r="R45" s="31"/>
      <c r="S45" s="28"/>
      <c r="T45" s="6"/>
      <c r="V45" s="32" t="s">
        <v>60</v>
      </c>
      <c r="W45" s="26">
        <f>B45+I45+P45</f>
        <v>6945.9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 horizontalCentered="1" verticalCentered="1"/>
  <pageMargins left="0" right="0.25" top="0" bottom="0" header="0.5" footer="0.5"/>
  <pageSetup fitToHeight="1" fitToWidth="1" horizontalDpi="600" verticalDpi="600" orientation="portrait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="75" zoomScaleNormal="75" workbookViewId="0" topLeftCell="Q1">
      <selection activeCell="Z44" sqref="Z44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3.281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710937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3.421875" style="0" customWidth="1"/>
    <col min="22" max="22" width="37.7109375" style="0" customWidth="1"/>
    <col min="23" max="23" width="18.710937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8" s="35" customFormat="1" ht="23.25">
      <c r="A3" s="43" t="s">
        <v>65</v>
      </c>
      <c r="B3" s="43"/>
      <c r="C3" s="43"/>
      <c r="D3" s="3"/>
      <c r="E3" s="3"/>
      <c r="F3" s="3"/>
      <c r="H3" s="43" t="s">
        <v>65</v>
      </c>
      <c r="I3" s="43"/>
      <c r="J3" s="43"/>
      <c r="K3" s="3"/>
      <c r="L3" s="3"/>
      <c r="M3" s="3"/>
      <c r="O3" s="43" t="s">
        <v>65</v>
      </c>
      <c r="P3" s="43"/>
      <c r="Q3" s="43"/>
      <c r="R3" s="3"/>
      <c r="S3" s="3"/>
      <c r="T3" s="3"/>
      <c r="V3" s="43" t="s">
        <v>66</v>
      </c>
      <c r="W3" s="43"/>
      <c r="X3" s="43"/>
      <c r="Y3" s="3"/>
      <c r="Z3" s="3"/>
      <c r="AA3" s="3"/>
      <c r="AB3" s="26"/>
    </row>
    <row r="4" spans="1:28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  <c r="AB4" s="26"/>
    </row>
    <row r="5" spans="1:28" ht="24" thickBot="1">
      <c r="A5" s="4"/>
      <c r="B5" s="44" t="s">
        <v>42</v>
      </c>
      <c r="C5" s="44"/>
      <c r="D5" s="44"/>
      <c r="E5" s="5"/>
      <c r="F5" s="5"/>
      <c r="H5" s="4"/>
      <c r="I5" s="44" t="s">
        <v>43</v>
      </c>
      <c r="J5" s="44"/>
      <c r="K5" s="44"/>
      <c r="L5" s="5"/>
      <c r="M5" s="5"/>
      <c r="O5" s="4"/>
      <c r="P5" s="44" t="s">
        <v>44</v>
      </c>
      <c r="Q5" s="44"/>
      <c r="R5" s="44"/>
      <c r="S5" s="5"/>
      <c r="T5" s="5"/>
      <c r="V5" s="4"/>
      <c r="W5" s="44"/>
      <c r="X5" s="44"/>
      <c r="Y5" s="44"/>
      <c r="Z5" s="5"/>
      <c r="AA5" s="5"/>
      <c r="AB5" s="26"/>
    </row>
    <row r="6" spans="1:28" ht="16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  <c r="AB6" s="26"/>
    </row>
    <row r="7" spans="1:28" ht="33.7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  <c r="AB7" s="26"/>
    </row>
    <row r="8" spans="1:28" ht="16.5" thickTop="1">
      <c r="A8" s="11"/>
      <c r="B8" s="11"/>
      <c r="C8" s="11"/>
      <c r="D8" s="40">
        <f>'[1]BP JULY'!$D$5</f>
        <v>1003.7</v>
      </c>
      <c r="E8" s="11"/>
      <c r="F8" s="40">
        <f>'[1]BP JULY'!$E$45</f>
        <v>32.9889</v>
      </c>
      <c r="G8" s="34"/>
      <c r="H8" s="11"/>
      <c r="I8" s="11"/>
      <c r="J8" s="11"/>
      <c r="K8" s="40">
        <f>'[1]BP AUG '!$D$5</f>
        <v>1039.75</v>
      </c>
      <c r="L8" s="11"/>
      <c r="M8" s="40">
        <f>'[1]BP AUG '!$E$45</f>
        <v>32.021499999999996</v>
      </c>
      <c r="N8" s="34"/>
      <c r="O8" s="11"/>
      <c r="P8" s="11"/>
      <c r="Q8" s="11"/>
      <c r="R8" s="40">
        <f>'[3]BP SEPT'!$D$5</f>
        <v>868.31</v>
      </c>
      <c r="S8" s="11"/>
      <c r="T8" s="40">
        <f>'[3]BP SEPT'!$E$45</f>
        <v>22.5512</v>
      </c>
      <c r="V8" s="11"/>
      <c r="W8" s="11"/>
      <c r="X8" s="11"/>
      <c r="Y8" s="12">
        <f>D8+K8+R8</f>
        <v>2911.76</v>
      </c>
      <c r="Z8" s="11"/>
      <c r="AA8" s="12">
        <f>F8+M8+T8</f>
        <v>87.5616</v>
      </c>
      <c r="AB8" s="26"/>
    </row>
    <row r="9" spans="1:28" ht="18">
      <c r="A9" s="13" t="s">
        <v>4</v>
      </c>
      <c r="B9" s="14">
        <v>1819</v>
      </c>
      <c r="C9" s="15">
        <f>B9/B$42</f>
        <v>0.4975382932166302</v>
      </c>
      <c r="D9" s="16">
        <f>D$8*C9</f>
        <v>499.37918490153174</v>
      </c>
      <c r="E9" s="17"/>
      <c r="F9" s="16"/>
      <c r="G9" s="34"/>
      <c r="H9" s="13" t="s">
        <v>4</v>
      </c>
      <c r="I9" s="14">
        <v>2087</v>
      </c>
      <c r="J9" s="15">
        <f>I9/I$42</f>
        <v>0.6070389761489238</v>
      </c>
      <c r="K9" s="16">
        <f>K$8*J9</f>
        <v>631.1687754508434</v>
      </c>
      <c r="L9" s="17"/>
      <c r="M9" s="16"/>
      <c r="N9" s="34"/>
      <c r="O9" s="13" t="s">
        <v>4</v>
      </c>
      <c r="P9" s="14">
        <v>1978</v>
      </c>
      <c r="Q9" s="15">
        <f>P9/P$42</f>
        <v>0.6183182244451391</v>
      </c>
      <c r="R9" s="16">
        <f>R$8*Q9</f>
        <v>536.8918974679586</v>
      </c>
      <c r="S9" s="17"/>
      <c r="T9" s="16"/>
      <c r="V9" s="13" t="s">
        <v>4</v>
      </c>
      <c r="W9" s="14">
        <f>SUM(B9+I9+P9)</f>
        <v>5884</v>
      </c>
      <c r="X9" s="15">
        <f>W9/W$42</f>
        <v>0.5716506363548043</v>
      </c>
      <c r="Y9" s="16">
        <f>Y$8*X9</f>
        <v>1664.509456912465</v>
      </c>
      <c r="Z9" s="17"/>
      <c r="AA9" s="16"/>
      <c r="AB9" s="26"/>
    </row>
    <row r="10" spans="1:28" ht="18">
      <c r="A10" s="13" t="s">
        <v>5</v>
      </c>
      <c r="B10" s="14">
        <v>970</v>
      </c>
      <c r="C10" s="15">
        <f aca="true" t="shared" si="0" ref="C10:C16">B10/B$42</f>
        <v>0.26531728665207877</v>
      </c>
      <c r="D10" s="16">
        <f aca="true" t="shared" si="1" ref="D10:D16">D$8*C10</f>
        <v>266.2989606126915</v>
      </c>
      <c r="E10" s="17"/>
      <c r="F10" s="16"/>
      <c r="G10" s="34"/>
      <c r="H10" s="13" t="s">
        <v>5</v>
      </c>
      <c r="I10" s="14">
        <v>696</v>
      </c>
      <c r="J10" s="15">
        <f aca="true" t="shared" si="2" ref="J10:J16">I10/I$42</f>
        <v>0.2024432809773124</v>
      </c>
      <c r="K10" s="16">
        <f aca="true" t="shared" si="3" ref="K10:K16">K$8*J10</f>
        <v>210.49040139616056</v>
      </c>
      <c r="L10" s="17"/>
      <c r="M10" s="16"/>
      <c r="N10" s="34"/>
      <c r="O10" s="13" t="s">
        <v>5</v>
      </c>
      <c r="P10" s="14">
        <v>605</v>
      </c>
      <c r="Q10" s="15">
        <f aca="true" t="shared" si="4" ref="Q10:Q16">P10/P$42</f>
        <v>0.1891216005001563</v>
      </c>
      <c r="R10" s="16">
        <f aca="true" t="shared" si="5" ref="R10:R16">R$8*Q10</f>
        <v>164.21617693029071</v>
      </c>
      <c r="S10" s="17"/>
      <c r="T10" s="16"/>
      <c r="V10" s="13" t="s">
        <v>5</v>
      </c>
      <c r="W10" s="14">
        <f aca="true" t="shared" si="6" ref="W10:W18">SUM(B10+I10+P10)</f>
        <v>2271</v>
      </c>
      <c r="X10" s="15">
        <f aca="true" t="shared" si="7" ref="X10:X16">W10/W$42</f>
        <v>0.22063538327018362</v>
      </c>
      <c r="Y10" s="16">
        <f aca="true" t="shared" si="8" ref="Y10:Y16">Y$8*X10</f>
        <v>642.4372835907899</v>
      </c>
      <c r="Z10" s="17"/>
      <c r="AA10" s="16"/>
      <c r="AB10" s="26"/>
    </row>
    <row r="11" spans="1:28" ht="18">
      <c r="A11" s="18" t="s">
        <v>6</v>
      </c>
      <c r="B11" s="14">
        <v>354</v>
      </c>
      <c r="C11" s="15">
        <f t="shared" si="0"/>
        <v>0.09682713347921225</v>
      </c>
      <c r="D11" s="16">
        <f t="shared" si="1"/>
        <v>97.18539387308535</v>
      </c>
      <c r="E11" s="17"/>
      <c r="F11" s="16"/>
      <c r="G11" s="34"/>
      <c r="H11" s="18" t="s">
        <v>6</v>
      </c>
      <c r="I11" s="14">
        <v>293</v>
      </c>
      <c r="J11" s="15">
        <f t="shared" si="2"/>
        <v>0.08522396742292031</v>
      </c>
      <c r="K11" s="16">
        <f t="shared" si="3"/>
        <v>88.6116201279814</v>
      </c>
      <c r="L11" s="17"/>
      <c r="M11" s="16"/>
      <c r="N11" s="34"/>
      <c r="O11" s="18" t="s">
        <v>6</v>
      </c>
      <c r="P11" s="14">
        <v>277</v>
      </c>
      <c r="Q11" s="15">
        <f t="shared" si="4"/>
        <v>0.08658955923726164</v>
      </c>
      <c r="R11" s="16">
        <f t="shared" si="5"/>
        <v>75.18658018130665</v>
      </c>
      <c r="S11" s="17"/>
      <c r="T11" s="16"/>
      <c r="V11" s="18" t="s">
        <v>6</v>
      </c>
      <c r="W11" s="14">
        <f t="shared" si="6"/>
        <v>924</v>
      </c>
      <c r="X11" s="15">
        <f t="shared" si="7"/>
        <v>0.08976974642961236</v>
      </c>
      <c r="Y11" s="16">
        <f t="shared" si="8"/>
        <v>261.3879568638881</v>
      </c>
      <c r="Z11" s="17"/>
      <c r="AA11" s="16"/>
      <c r="AB11" s="26"/>
    </row>
    <row r="12" spans="1:28" ht="18">
      <c r="A12" s="18" t="s">
        <v>7</v>
      </c>
      <c r="B12" s="14">
        <v>101</v>
      </c>
      <c r="C12" s="15">
        <f t="shared" si="0"/>
        <v>0.02762582056892779</v>
      </c>
      <c r="D12" s="16">
        <f t="shared" si="1"/>
        <v>27.728036105032825</v>
      </c>
      <c r="E12" s="17"/>
      <c r="F12" s="16"/>
      <c r="G12" s="34"/>
      <c r="H12" s="18" t="s">
        <v>7</v>
      </c>
      <c r="I12" s="14">
        <v>85</v>
      </c>
      <c r="J12" s="15">
        <f t="shared" si="2"/>
        <v>0.02472367655613729</v>
      </c>
      <c r="K12" s="16">
        <f t="shared" si="3"/>
        <v>25.706442699243745</v>
      </c>
      <c r="L12" s="17"/>
      <c r="M12" s="16"/>
      <c r="N12" s="34"/>
      <c r="O12" s="18" t="s">
        <v>7</v>
      </c>
      <c r="P12" s="14">
        <v>80</v>
      </c>
      <c r="Q12" s="15">
        <f t="shared" si="4"/>
        <v>0.02500781494216943</v>
      </c>
      <c r="R12" s="16">
        <f t="shared" si="5"/>
        <v>21.714535792435136</v>
      </c>
      <c r="S12" s="17"/>
      <c r="T12" s="16"/>
      <c r="V12" s="18" t="s">
        <v>7</v>
      </c>
      <c r="W12" s="14">
        <f t="shared" si="6"/>
        <v>266</v>
      </c>
      <c r="X12" s="15">
        <f t="shared" si="7"/>
        <v>0.02584280579034295</v>
      </c>
      <c r="Y12" s="16">
        <f t="shared" si="8"/>
        <v>75.248048188089</v>
      </c>
      <c r="Z12" s="17"/>
      <c r="AA12" s="16"/>
      <c r="AB12" s="26"/>
    </row>
    <row r="13" spans="1:28" ht="18">
      <c r="A13" s="18" t="s">
        <v>8</v>
      </c>
      <c r="B13" s="14">
        <v>86</v>
      </c>
      <c r="C13" s="15">
        <f t="shared" si="0"/>
        <v>0.023522975929978117</v>
      </c>
      <c r="D13" s="16">
        <f t="shared" si="1"/>
        <v>23.610010940919036</v>
      </c>
      <c r="E13" s="17"/>
      <c r="F13" s="16"/>
      <c r="G13" s="34"/>
      <c r="H13" s="18" t="s">
        <v>8</v>
      </c>
      <c r="I13" s="14">
        <v>74</v>
      </c>
      <c r="J13" s="15">
        <f t="shared" si="2"/>
        <v>0.02152414194299011</v>
      </c>
      <c r="K13" s="16">
        <f t="shared" si="3"/>
        <v>22.379726585223967</v>
      </c>
      <c r="L13" s="17"/>
      <c r="M13" s="16"/>
      <c r="N13" s="34"/>
      <c r="O13" s="18" t="s">
        <v>8</v>
      </c>
      <c r="P13" s="14">
        <v>76</v>
      </c>
      <c r="Q13" s="15">
        <f t="shared" si="4"/>
        <v>0.023757424195060956</v>
      </c>
      <c r="R13" s="16">
        <f t="shared" si="5"/>
        <v>20.628809002813377</v>
      </c>
      <c r="S13" s="17"/>
      <c r="T13" s="16"/>
      <c r="V13" s="18" t="s">
        <v>8</v>
      </c>
      <c r="W13" s="14">
        <f t="shared" si="6"/>
        <v>236</v>
      </c>
      <c r="X13" s="15">
        <f t="shared" si="7"/>
        <v>0.022928203633537356</v>
      </c>
      <c r="Y13" s="16">
        <f t="shared" si="8"/>
        <v>66.76142621198873</v>
      </c>
      <c r="Z13" s="17"/>
      <c r="AA13" s="16"/>
      <c r="AB13" s="26"/>
    </row>
    <row r="14" spans="1:28" ht="18">
      <c r="A14" s="13" t="s">
        <v>9</v>
      </c>
      <c r="B14" s="14">
        <v>68</v>
      </c>
      <c r="C14" s="15">
        <f t="shared" si="0"/>
        <v>0.018599562363238512</v>
      </c>
      <c r="D14" s="16">
        <f t="shared" si="1"/>
        <v>18.668380743982496</v>
      </c>
      <c r="E14" s="17"/>
      <c r="F14" s="16"/>
      <c r="G14" s="34"/>
      <c r="H14" s="13" t="s">
        <v>9</v>
      </c>
      <c r="I14" s="14">
        <v>41</v>
      </c>
      <c r="J14" s="15">
        <f t="shared" si="2"/>
        <v>0.011925538103548575</v>
      </c>
      <c r="K14" s="16">
        <f t="shared" si="3"/>
        <v>12.399578243164632</v>
      </c>
      <c r="L14" s="17"/>
      <c r="M14" s="16"/>
      <c r="N14" s="34"/>
      <c r="O14" s="13" t="s">
        <v>9</v>
      </c>
      <c r="P14" s="14">
        <v>53</v>
      </c>
      <c r="Q14" s="15">
        <f t="shared" si="4"/>
        <v>0.016567677399187245</v>
      </c>
      <c r="R14" s="16">
        <f t="shared" si="5"/>
        <v>14.385879962488277</v>
      </c>
      <c r="S14" s="17"/>
      <c r="T14" s="16"/>
      <c r="V14" s="13" t="s">
        <v>9</v>
      </c>
      <c r="W14" s="14">
        <f t="shared" si="6"/>
        <v>162</v>
      </c>
      <c r="X14" s="15">
        <f t="shared" si="7"/>
        <v>0.015738851646750218</v>
      </c>
      <c r="Y14" s="16">
        <f t="shared" si="8"/>
        <v>45.827758670941414</v>
      </c>
      <c r="Z14" s="17"/>
      <c r="AA14" s="16"/>
      <c r="AB14" s="26"/>
    </row>
    <row r="15" spans="1:28" ht="18">
      <c r="A15" s="18" t="s">
        <v>10</v>
      </c>
      <c r="B15" s="14">
        <v>43</v>
      </c>
      <c r="C15" s="15">
        <f t="shared" si="0"/>
        <v>0.011761487964989058</v>
      </c>
      <c r="D15" s="16">
        <f t="shared" si="1"/>
        <v>11.805005470459518</v>
      </c>
      <c r="E15" s="17"/>
      <c r="F15" s="16"/>
      <c r="G15" s="34"/>
      <c r="H15" s="18" t="s">
        <v>10</v>
      </c>
      <c r="I15" s="14">
        <v>29</v>
      </c>
      <c r="J15" s="15">
        <f t="shared" si="2"/>
        <v>0.008435136707388016</v>
      </c>
      <c r="K15" s="16">
        <f t="shared" si="3"/>
        <v>8.770433391506689</v>
      </c>
      <c r="L15" s="17"/>
      <c r="M15" s="16"/>
      <c r="N15" s="34"/>
      <c r="O15" s="18" t="s">
        <v>10</v>
      </c>
      <c r="P15" s="14">
        <v>28</v>
      </c>
      <c r="Q15" s="15">
        <f t="shared" si="4"/>
        <v>0.0087527352297593</v>
      </c>
      <c r="R15" s="16">
        <f t="shared" si="5"/>
        <v>7.600087527352297</v>
      </c>
      <c r="S15" s="17"/>
      <c r="T15" s="16"/>
      <c r="V15" s="18" t="s">
        <v>10</v>
      </c>
      <c r="W15" s="14">
        <f t="shared" si="6"/>
        <v>100</v>
      </c>
      <c r="X15" s="15">
        <f t="shared" si="7"/>
        <v>0.00971534052268532</v>
      </c>
      <c r="Y15" s="16">
        <f t="shared" si="8"/>
        <v>28.28873992033421</v>
      </c>
      <c r="Z15" s="17"/>
      <c r="AA15" s="16"/>
      <c r="AB15" s="26"/>
    </row>
    <row r="16" spans="1:28" ht="18">
      <c r="A16" s="18" t="s">
        <v>11</v>
      </c>
      <c r="B16" s="14">
        <v>27</v>
      </c>
      <c r="C16" s="15">
        <f t="shared" si="0"/>
        <v>0.00738512035010941</v>
      </c>
      <c r="D16" s="16">
        <f t="shared" si="1"/>
        <v>7.412445295404814</v>
      </c>
      <c r="E16" s="17"/>
      <c r="F16" s="16"/>
      <c r="G16" s="34"/>
      <c r="H16" s="18" t="s">
        <v>11</v>
      </c>
      <c r="I16" s="14">
        <v>21</v>
      </c>
      <c r="J16" s="15">
        <f t="shared" si="2"/>
        <v>0.006108202443280977</v>
      </c>
      <c r="K16" s="16">
        <f t="shared" si="3"/>
        <v>6.351003490401396</v>
      </c>
      <c r="L16" s="17"/>
      <c r="M16" s="16"/>
      <c r="N16" s="34"/>
      <c r="O16" s="18" t="s">
        <v>11</v>
      </c>
      <c r="P16" s="14">
        <v>14</v>
      </c>
      <c r="Q16" s="15">
        <f t="shared" si="4"/>
        <v>0.00437636761487965</v>
      </c>
      <c r="R16" s="16">
        <f t="shared" si="5"/>
        <v>3.8000437636761486</v>
      </c>
      <c r="S16" s="17"/>
      <c r="T16" s="16"/>
      <c r="V16" s="18" t="s">
        <v>11</v>
      </c>
      <c r="W16" s="14">
        <f t="shared" si="6"/>
        <v>62</v>
      </c>
      <c r="X16" s="15">
        <f t="shared" si="7"/>
        <v>0.006023511124064899</v>
      </c>
      <c r="Y16" s="16">
        <f t="shared" si="8"/>
        <v>17.53901875060721</v>
      </c>
      <c r="Z16" s="17"/>
      <c r="AA16" s="16"/>
      <c r="AB16" s="26"/>
    </row>
    <row r="17" spans="1:28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  <c r="AB17" s="26"/>
    </row>
    <row r="18" spans="1:28" ht="18">
      <c r="A18" s="19" t="s">
        <v>30</v>
      </c>
      <c r="B18" s="20">
        <f>SUM(B9:B17)</f>
        <v>3468</v>
      </c>
      <c r="C18" s="15">
        <f>SUM(C9:C17)</f>
        <v>0.9485776805251641</v>
      </c>
      <c r="D18" s="17"/>
      <c r="E18" s="21">
        <f>D$8*C18</f>
        <v>952.0874179431073</v>
      </c>
      <c r="F18" s="21">
        <f>F$8*C18</f>
        <v>31.292534245076588</v>
      </c>
      <c r="G18" s="34"/>
      <c r="H18" s="19" t="s">
        <v>30</v>
      </c>
      <c r="I18" s="20">
        <f>SUM(I9:I17)</f>
        <v>3326</v>
      </c>
      <c r="J18" s="15">
        <f>SUM(J9:J17)</f>
        <v>0.9674229203025014</v>
      </c>
      <c r="K18" s="17"/>
      <c r="L18" s="21">
        <f>K$8*J18</f>
        <v>1005.8779813845258</v>
      </c>
      <c r="M18" s="21">
        <f>M$8*J18</f>
        <v>30.978333042466545</v>
      </c>
      <c r="N18" s="34"/>
      <c r="O18" s="19" t="s">
        <v>30</v>
      </c>
      <c r="P18" s="20">
        <f>SUM(P9:P17)</f>
        <v>3111</v>
      </c>
      <c r="Q18" s="15">
        <f>SUM(Q9:Q17)</f>
        <v>0.9724914035636137</v>
      </c>
      <c r="R18" s="17"/>
      <c r="S18" s="21">
        <f>R$8*Q18</f>
        <v>844.4240106283214</v>
      </c>
      <c r="T18" s="21">
        <f>T$8*Q18</f>
        <v>21.930848140043768</v>
      </c>
      <c r="V18" s="19" t="s">
        <v>30</v>
      </c>
      <c r="W18" s="14">
        <f t="shared" si="6"/>
        <v>9905</v>
      </c>
      <c r="X18" s="15">
        <f>SUM(X9:X17)</f>
        <v>0.9623044787719809</v>
      </c>
      <c r="Y18" s="17"/>
      <c r="Z18" s="21">
        <f>Y$8*X18</f>
        <v>2801.999689109103</v>
      </c>
      <c r="AA18" s="21">
        <f>AA$8*X18</f>
        <v>84.26091984844068</v>
      </c>
      <c r="AB18" s="26"/>
    </row>
    <row r="19" spans="1:28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  <c r="AB19" s="26"/>
    </row>
    <row r="20" spans="1:28" ht="18">
      <c r="A20" s="13" t="s">
        <v>26</v>
      </c>
      <c r="B20" s="14">
        <v>1</v>
      </c>
      <c r="C20" s="15">
        <f>B20/B$42</f>
        <v>0.0002735229759299781</v>
      </c>
      <c r="D20" s="16">
        <f>D$8*C20</f>
        <v>0.27453501094091903</v>
      </c>
      <c r="E20" s="17"/>
      <c r="F20" s="36">
        <f>F$8*C20</f>
        <v>0.009023222100656455</v>
      </c>
      <c r="G20" s="34"/>
      <c r="H20" s="13" t="s">
        <v>26</v>
      </c>
      <c r="I20" s="14">
        <v>1</v>
      </c>
      <c r="J20" s="15">
        <f>I20/I$42</f>
        <v>0.00029086678301337986</v>
      </c>
      <c r="K20" s="16">
        <f>K$8*J20</f>
        <v>0.3024287376381617</v>
      </c>
      <c r="L20" s="17"/>
      <c r="M20" s="36">
        <f>M$8*J20</f>
        <v>0.009313990692262943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2</v>
      </c>
      <c r="X20" s="15">
        <f>W20/W$42</f>
        <v>0.0001943068104537064</v>
      </c>
      <c r="Y20" s="16">
        <f>Y$8*X20</f>
        <v>0.5657747984066842</v>
      </c>
      <c r="Z20" s="17"/>
      <c r="AA20" s="36">
        <f>AA$8*X20</f>
        <v>0.01701381521422326</v>
      </c>
      <c r="AB20" s="26"/>
    </row>
    <row r="21" spans="1:28" ht="18">
      <c r="A21" s="13" t="s">
        <v>12</v>
      </c>
      <c r="B21" s="14">
        <v>172</v>
      </c>
      <c r="C21" s="15">
        <f>B21/B$42</f>
        <v>0.047045951859956234</v>
      </c>
      <c r="D21" s="16">
        <f>D$8*C21</f>
        <v>47.22002188183807</v>
      </c>
      <c r="E21" s="17"/>
      <c r="F21" s="36">
        <f>F$8*C21</f>
        <v>1.5519942013129102</v>
      </c>
      <c r="G21" s="34"/>
      <c r="H21" s="13" t="s">
        <v>12</v>
      </c>
      <c r="I21" s="14">
        <v>95</v>
      </c>
      <c r="J21" s="15">
        <f>I21/I$42</f>
        <v>0.027632344386271088</v>
      </c>
      <c r="K21" s="16">
        <f>K$8*J21</f>
        <v>28.730730075625363</v>
      </c>
      <c r="L21" s="17"/>
      <c r="M21" s="36">
        <f>M$8*J21</f>
        <v>0.8848291157649796</v>
      </c>
      <c r="N21" s="34"/>
      <c r="O21" s="13" t="s">
        <v>12</v>
      </c>
      <c r="P21" s="14">
        <v>78</v>
      </c>
      <c r="Q21" s="15">
        <f>P21/P$42</f>
        <v>0.02438261956861519</v>
      </c>
      <c r="R21" s="16">
        <f>R$8*Q21</f>
        <v>21.171672397624256</v>
      </c>
      <c r="S21" s="17"/>
      <c r="T21" s="36">
        <f>T$8*Q21</f>
        <v>0.5498573304157549</v>
      </c>
      <c r="V21" s="13" t="s">
        <v>12</v>
      </c>
      <c r="W21" s="14">
        <f>B21+I21+P21</f>
        <v>345</v>
      </c>
      <c r="X21" s="15">
        <f>W21/W$42</f>
        <v>0.033517924803264355</v>
      </c>
      <c r="Y21" s="16">
        <f>Y$8*X21</f>
        <v>97.59615272515303</v>
      </c>
      <c r="Z21" s="17"/>
      <c r="AA21" s="36">
        <f>AA$8*X21</f>
        <v>2.934883124453512</v>
      </c>
      <c r="AB21" s="26"/>
    </row>
    <row r="22" spans="1:28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  <c r="AB22" s="26"/>
    </row>
    <row r="23" spans="1:28" ht="31.5">
      <c r="A23" s="23" t="s">
        <v>31</v>
      </c>
      <c r="B23" s="14">
        <f>SUM(B20:B22)</f>
        <v>173</v>
      </c>
      <c r="C23" s="15">
        <f>SUM(C20:C22)</f>
        <v>0.047319474835886215</v>
      </c>
      <c r="D23" s="16"/>
      <c r="E23" s="21">
        <f>D$8*C23</f>
        <v>47.494556892778995</v>
      </c>
      <c r="F23" s="21">
        <f>F$8*C23</f>
        <v>1.5610174234135668</v>
      </c>
      <c r="G23" s="34"/>
      <c r="H23" s="23" t="s">
        <v>31</v>
      </c>
      <c r="I23" s="14">
        <f>SUM(I20:I22)</f>
        <v>96</v>
      </c>
      <c r="J23" s="15">
        <f>SUM(J20:J22)</f>
        <v>0.027923211169284468</v>
      </c>
      <c r="K23" s="16"/>
      <c r="L23" s="21">
        <f>K$8*J23</f>
        <v>29.033158813263526</v>
      </c>
      <c r="M23" s="21">
        <f>M$8*J23</f>
        <v>0.8941431064572425</v>
      </c>
      <c r="N23" s="34"/>
      <c r="O23" s="23" t="s">
        <v>31</v>
      </c>
      <c r="P23" s="14">
        <f>SUM(P20:P22)</f>
        <v>78</v>
      </c>
      <c r="Q23" s="15">
        <f>SUM(Q20:Q22)</f>
        <v>0.02438261956861519</v>
      </c>
      <c r="R23" s="16"/>
      <c r="S23" s="21">
        <f>R$8*Q23</f>
        <v>21.171672397624256</v>
      </c>
      <c r="T23" s="21">
        <f>T$8*Q23</f>
        <v>0.5498573304157549</v>
      </c>
      <c r="V23" s="23" t="s">
        <v>31</v>
      </c>
      <c r="W23" s="14">
        <f>SUM(W20:W22)</f>
        <v>347</v>
      </c>
      <c r="X23" s="15">
        <f>SUM(X20:X22)</f>
        <v>0.033712231613718065</v>
      </c>
      <c r="Y23" s="16"/>
      <c r="Z23" s="21">
        <f>Y$8*X23</f>
        <v>98.16192752355973</v>
      </c>
      <c r="AA23" s="21">
        <f>AA$8*X23</f>
        <v>2.9518969396677357</v>
      </c>
      <c r="AB23" s="26"/>
    </row>
    <row r="24" spans="1:28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  <c r="AB24" s="26"/>
    </row>
    <row r="25" spans="1:28" ht="18">
      <c r="A25" s="13" t="s">
        <v>13</v>
      </c>
      <c r="B25" s="14">
        <v>1</v>
      </c>
      <c r="C25" s="15">
        <f aca="true" t="shared" si="9" ref="C25:C31">B25/B$42</f>
        <v>0.0002735229759299781</v>
      </c>
      <c r="D25" s="16">
        <f aca="true" t="shared" si="10" ref="D25:D31">D$8*C25</f>
        <v>0.27453501094091903</v>
      </c>
      <c r="E25" s="17"/>
      <c r="F25" s="36">
        <f>F$8*C25</f>
        <v>0.009023222100656455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1</v>
      </c>
      <c r="X25" s="15">
        <f aca="true" t="shared" si="15" ref="X25:X31">W25/W$42</f>
        <v>9.71534052268532E-05</v>
      </c>
      <c r="Y25" s="16">
        <f aca="true" t="shared" si="16" ref="Y25:Y31">Y$8*X25</f>
        <v>0.2828873992033421</v>
      </c>
      <c r="Z25" s="17"/>
      <c r="AA25" s="36">
        <f>AA$8*X25</f>
        <v>0.00850690760711163</v>
      </c>
      <c r="AB25" s="26"/>
    </row>
    <row r="26" spans="1:28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  <c r="AB26" s="26"/>
    </row>
    <row r="27" spans="1:28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8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V27" s="13" t="s">
        <v>14</v>
      </c>
      <c r="W27" s="14">
        <f t="shared" si="20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1"/>
        <v>0</v>
      </c>
      <c r="AB27" s="26"/>
    </row>
    <row r="28" spans="1:28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8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  <c r="AB28" s="26"/>
    </row>
    <row r="29" spans="1:28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8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  <c r="AB29" s="26"/>
    </row>
    <row r="30" spans="1:28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  <c r="AB30" s="26"/>
    </row>
    <row r="31" spans="1:28" ht="18">
      <c r="A31" s="13" t="s">
        <v>18</v>
      </c>
      <c r="B31" s="14">
        <v>3</v>
      </c>
      <c r="C31" s="15">
        <f t="shared" si="9"/>
        <v>0.0008205689277899343</v>
      </c>
      <c r="D31" s="16">
        <f t="shared" si="10"/>
        <v>0.8236050328227571</v>
      </c>
      <c r="E31" s="17"/>
      <c r="F31" s="36">
        <f t="shared" si="17"/>
        <v>0.027069666301969365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1</v>
      </c>
      <c r="Q31" s="15">
        <f t="shared" si="13"/>
        <v>0.00031259768677711783</v>
      </c>
      <c r="R31" s="16">
        <f t="shared" si="14"/>
        <v>0.27143169740543915</v>
      </c>
      <c r="S31" s="17"/>
      <c r="T31" s="36">
        <f t="shared" si="19"/>
        <v>0.00704945295404814</v>
      </c>
      <c r="V31" s="13" t="s">
        <v>18</v>
      </c>
      <c r="W31" s="14">
        <f t="shared" si="20"/>
        <v>4</v>
      </c>
      <c r="X31" s="15">
        <f t="shared" si="15"/>
        <v>0.0003886136209074128</v>
      </c>
      <c r="Y31" s="16">
        <f t="shared" si="16"/>
        <v>1.1315495968133684</v>
      </c>
      <c r="Z31" s="17"/>
      <c r="AA31" s="36">
        <f t="shared" si="21"/>
        <v>0.03402763042844652</v>
      </c>
      <c r="AB31" s="26"/>
    </row>
    <row r="32" spans="1:28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  <c r="AB32" s="26"/>
    </row>
    <row r="33" spans="1:28" ht="18">
      <c r="A33" s="24" t="s">
        <v>19</v>
      </c>
      <c r="B33" s="14">
        <f>SUM(B25:B32)</f>
        <v>4</v>
      </c>
      <c r="C33" s="15">
        <f>SUM(C25:C32)</f>
        <v>0.0010940919037199124</v>
      </c>
      <c r="D33" s="16"/>
      <c r="E33" s="21">
        <f>D$8*C33</f>
        <v>1.0981400437636761</v>
      </c>
      <c r="F33" s="21">
        <f>F$8*C33</f>
        <v>0.03609288840262582</v>
      </c>
      <c r="G33" s="34"/>
      <c r="H33" s="24" t="s">
        <v>19</v>
      </c>
      <c r="I33" s="14">
        <f>SUM(I25:I32)</f>
        <v>0</v>
      </c>
      <c r="J33" s="15">
        <f>SUM(J25:J32)</f>
        <v>0</v>
      </c>
      <c r="K33" s="16"/>
      <c r="L33" s="21">
        <f>K$8*J33</f>
        <v>0</v>
      </c>
      <c r="M33" s="21">
        <f>M$8*J33</f>
        <v>0</v>
      </c>
      <c r="N33" s="34"/>
      <c r="O33" s="24" t="s">
        <v>19</v>
      </c>
      <c r="P33" s="14">
        <f>SUM(P25:P32)</f>
        <v>1</v>
      </c>
      <c r="Q33" s="15">
        <f>SUM(Q25:Q32)</f>
        <v>0.00031259768677711783</v>
      </c>
      <c r="R33" s="16"/>
      <c r="S33" s="21">
        <f>R$8*Q33</f>
        <v>0.27143169740543915</v>
      </c>
      <c r="T33" s="21">
        <f>T$8*Q33</f>
        <v>0.00704945295404814</v>
      </c>
      <c r="V33" s="24" t="s">
        <v>19</v>
      </c>
      <c r="W33" s="14">
        <f>SUM(W25:W32)</f>
        <v>5</v>
      </c>
      <c r="X33" s="15">
        <f>SUM(X25:X32)</f>
        <v>0.000485767026134266</v>
      </c>
      <c r="Y33" s="16"/>
      <c r="Z33" s="21">
        <f>Y$8*X33</f>
        <v>1.4144369960167105</v>
      </c>
      <c r="AA33" s="21">
        <f>AA$8*X33</f>
        <v>0.04253453803555814</v>
      </c>
      <c r="AB33" s="26"/>
    </row>
    <row r="34" spans="1:28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  <c r="AB34" s="26"/>
    </row>
    <row r="35" spans="1:28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9</v>
      </c>
      <c r="J35" s="15">
        <f>I35/I$42</f>
        <v>0.002617801047120419</v>
      </c>
      <c r="K35" s="16">
        <f>K$8*J35</f>
        <v>2.7218586387434556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9</v>
      </c>
      <c r="X35" s="15">
        <f>W35/W$42</f>
        <v>0.0008743806470416788</v>
      </c>
      <c r="Y35" s="16">
        <f>Y$8*X35</f>
        <v>2.545986592830079</v>
      </c>
      <c r="Z35" s="17"/>
      <c r="AA35" s="16"/>
      <c r="AB35" s="26"/>
    </row>
    <row r="36" spans="1:28" ht="18">
      <c r="A36" s="13" t="s">
        <v>21</v>
      </c>
      <c r="B36" s="14">
        <v>9</v>
      </c>
      <c r="C36" s="15">
        <f>B36/B$42</f>
        <v>0.002461706783369803</v>
      </c>
      <c r="D36" s="16">
        <f>D$8*C36</f>
        <v>2.4708150984682717</v>
      </c>
      <c r="E36" s="17"/>
      <c r="F36" s="36">
        <f>F$8*C36</f>
        <v>0.0812089989059081</v>
      </c>
      <c r="G36" s="34"/>
      <c r="H36" s="13" t="s">
        <v>21</v>
      </c>
      <c r="I36" s="14">
        <v>3</v>
      </c>
      <c r="J36" s="15">
        <f>I36/I$42</f>
        <v>0.0008726003490401396</v>
      </c>
      <c r="K36" s="16">
        <f>K$8*J36</f>
        <v>0.9072862129144852</v>
      </c>
      <c r="L36" s="17"/>
      <c r="M36" s="36">
        <f>M$8*J36</f>
        <v>0.027941972076788828</v>
      </c>
      <c r="N36" s="34"/>
      <c r="O36" s="13" t="s">
        <v>21</v>
      </c>
      <c r="P36" s="14">
        <v>2</v>
      </c>
      <c r="Q36" s="15">
        <f>P36/P$42</f>
        <v>0.0006251953735542357</v>
      </c>
      <c r="R36" s="16">
        <f>R$8*Q36</f>
        <v>0.5428633948108783</v>
      </c>
      <c r="S36" s="17"/>
      <c r="T36" s="36">
        <f>T$8*Q36</f>
        <v>0.01409890590809628</v>
      </c>
      <c r="V36" s="13" t="s">
        <v>21</v>
      </c>
      <c r="W36" s="14">
        <f>B36+I36+P36</f>
        <v>14</v>
      </c>
      <c r="X36" s="15">
        <f>W36/W$42</f>
        <v>0.0013601476731759448</v>
      </c>
      <c r="Y36" s="16">
        <f>Y$8*X36</f>
        <v>3.9604235888467896</v>
      </c>
      <c r="Z36" s="17"/>
      <c r="AA36" s="36">
        <f>AA$8*X36</f>
        <v>0.1190967064995628</v>
      </c>
      <c r="AB36" s="26"/>
    </row>
    <row r="37" spans="1:28" ht="18">
      <c r="A37" s="13" t="s">
        <v>22</v>
      </c>
      <c r="B37" s="14">
        <v>2</v>
      </c>
      <c r="C37" s="15">
        <f>B37/B$42</f>
        <v>0.0005470459518599562</v>
      </c>
      <c r="D37" s="16">
        <f>D$8*C37</f>
        <v>0.5490700218818381</v>
      </c>
      <c r="E37" s="17"/>
      <c r="F37" s="36">
        <f>F$8*C37</f>
        <v>0.01804644420131291</v>
      </c>
      <c r="G37" s="34"/>
      <c r="H37" s="13" t="s">
        <v>22</v>
      </c>
      <c r="I37" s="14">
        <v>4</v>
      </c>
      <c r="J37" s="15">
        <f>I37/I$42</f>
        <v>0.0011634671320535194</v>
      </c>
      <c r="K37" s="16">
        <f>K$8*J37</f>
        <v>1.2097149505526468</v>
      </c>
      <c r="L37" s="17"/>
      <c r="M37" s="36">
        <f>M$8*J37</f>
        <v>0.03725596276905177</v>
      </c>
      <c r="N37" s="34"/>
      <c r="O37" s="13" t="s">
        <v>22</v>
      </c>
      <c r="P37" s="14">
        <v>7</v>
      </c>
      <c r="Q37" s="15">
        <f>P37/P$42</f>
        <v>0.002188183807439825</v>
      </c>
      <c r="R37" s="16">
        <f>R$8*Q37</f>
        <v>1.9000218818380743</v>
      </c>
      <c r="S37" s="17"/>
      <c r="T37" s="36">
        <f>T$8*Q37</f>
        <v>0.04934617067833698</v>
      </c>
      <c r="V37" s="13" t="s">
        <v>22</v>
      </c>
      <c r="W37" s="14">
        <f>B37+I37+P37</f>
        <v>13</v>
      </c>
      <c r="X37" s="15">
        <f>W37/W$42</f>
        <v>0.0012629942679490917</v>
      </c>
      <c r="Y37" s="16">
        <f>Y$8*X37</f>
        <v>3.6775361896434475</v>
      </c>
      <c r="Z37" s="17"/>
      <c r="AA37" s="36">
        <f>AA$8*X37</f>
        <v>0.11058979889245119</v>
      </c>
      <c r="AB37" s="26"/>
    </row>
    <row r="38" spans="1:28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  <c r="AB38" s="26"/>
    </row>
    <row r="39" spans="1:28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  <c r="AB39" s="26"/>
    </row>
    <row r="40" spans="1:28" ht="18">
      <c r="A40" s="24" t="s">
        <v>24</v>
      </c>
      <c r="B40" s="14">
        <f>SUM(B35:B39)</f>
        <v>11</v>
      </c>
      <c r="C40" s="15">
        <f>SUM(C35:C39)</f>
        <v>0.0030087527352297594</v>
      </c>
      <c r="D40" s="17"/>
      <c r="E40" s="21">
        <f>D$8*C40</f>
        <v>3.01988512035011</v>
      </c>
      <c r="F40" s="21">
        <f>F$8*C40</f>
        <v>0.09925544310722101</v>
      </c>
      <c r="G40" s="34"/>
      <c r="H40" s="24" t="s">
        <v>24</v>
      </c>
      <c r="I40" s="14">
        <f>SUM(I35:I39)</f>
        <v>16</v>
      </c>
      <c r="J40" s="15">
        <f>SUM(J35:J39)</f>
        <v>0.004653868528214078</v>
      </c>
      <c r="K40" s="17"/>
      <c r="L40" s="21">
        <f>K$8*J40</f>
        <v>4.838859802210587</v>
      </c>
      <c r="M40" s="21">
        <f>M$8*J40</f>
        <v>0.14902385107620708</v>
      </c>
      <c r="N40" s="34"/>
      <c r="O40" s="24" t="s">
        <v>24</v>
      </c>
      <c r="P40" s="14">
        <f>SUM(P35:P39)</f>
        <v>9</v>
      </c>
      <c r="Q40" s="15">
        <f>SUM(Q35:Q39)</f>
        <v>0.0028133791809940604</v>
      </c>
      <c r="R40" s="17"/>
      <c r="S40" s="21">
        <f>R$8*Q40</f>
        <v>2.4428852766489526</v>
      </c>
      <c r="T40" s="21">
        <f>T$8*Q40</f>
        <v>0.06344507658643327</v>
      </c>
      <c r="V40" s="24" t="s">
        <v>24</v>
      </c>
      <c r="W40" s="14">
        <f>SUM(W35:W39)</f>
        <v>36</v>
      </c>
      <c r="X40" s="15">
        <f>SUM(X35:X39)</f>
        <v>0.0034975225881667153</v>
      </c>
      <c r="Y40" s="17"/>
      <c r="Z40" s="21">
        <f>Y$8*X40</f>
        <v>10.183946371320316</v>
      </c>
      <c r="AA40" s="21">
        <f>AA$8*X40</f>
        <v>0.30624867385601867</v>
      </c>
      <c r="AB40" s="26"/>
    </row>
    <row r="41" spans="1:28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  <c r="AB41" s="26"/>
    </row>
    <row r="42" spans="1:28" ht="15.75">
      <c r="A42" s="25" t="s">
        <v>32</v>
      </c>
      <c r="B42" s="26">
        <f>SUM(B18+B23+B33+B40)</f>
        <v>3656</v>
      </c>
      <c r="C42" s="27">
        <f>C18+C23+C33+C40</f>
        <v>0.9999999999999999</v>
      </c>
      <c r="D42" s="28">
        <f>SUM(D9:D41)</f>
        <v>1003.6999999999999</v>
      </c>
      <c r="E42" s="28">
        <f>SUM(E9:E41)</f>
        <v>1003.7</v>
      </c>
      <c r="F42" s="28">
        <f>SUM(F18+F23+F33+F40)</f>
        <v>32.9889</v>
      </c>
      <c r="G42" s="34"/>
      <c r="H42" s="25" t="s">
        <v>32</v>
      </c>
      <c r="I42" s="26">
        <f>SUM(I18+I23+I33+I40)</f>
        <v>3438</v>
      </c>
      <c r="J42" s="27">
        <f>J18+J23+J33+J40</f>
        <v>0.9999999999999999</v>
      </c>
      <c r="K42" s="28">
        <f>SUM(K9:K41)</f>
        <v>1039.7499999999998</v>
      </c>
      <c r="L42" s="28">
        <f>SUM(L9:L41)</f>
        <v>1039.75</v>
      </c>
      <c r="M42" s="28">
        <f>SUM(M18+M23+M33+M40)</f>
        <v>32.021499999999996</v>
      </c>
      <c r="N42" s="34"/>
      <c r="O42" s="25" t="s">
        <v>32</v>
      </c>
      <c r="P42" s="26">
        <f>SUM(P18+P23+P33+P40)</f>
        <v>3199</v>
      </c>
      <c r="Q42" s="27">
        <f>Q18+Q23+Q33+Q40</f>
        <v>1.0000000000000002</v>
      </c>
      <c r="R42" s="28">
        <f>SUM(R9:R41)</f>
        <v>868.3099999999998</v>
      </c>
      <c r="S42" s="28">
        <f>SUM(S9:S41)</f>
        <v>868.3100000000001</v>
      </c>
      <c r="T42" s="28">
        <f>SUM(T18+T23+T33+T40)</f>
        <v>22.551200000000005</v>
      </c>
      <c r="V42" s="25" t="s">
        <v>32</v>
      </c>
      <c r="W42" s="26">
        <f>SUM(W40,W33,W23,W18)</f>
        <v>10293</v>
      </c>
      <c r="X42" s="27">
        <f>X18+X23+X33+X40</f>
        <v>0.9999999999999999</v>
      </c>
      <c r="Y42" s="28">
        <f>SUM(Y9:Y41)</f>
        <v>2911.7600000000007</v>
      </c>
      <c r="Z42" s="28">
        <f>SUM(Z9:Z41)</f>
        <v>2911.76</v>
      </c>
      <c r="AA42" s="28">
        <f>SUM(AA18+AA23+AA33+AA40)</f>
        <v>87.56159999999998</v>
      </c>
      <c r="AB42" s="26"/>
    </row>
    <row r="43" spans="1:28" ht="15.7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  <c r="AB43" s="26"/>
    </row>
    <row r="44" spans="1:28" ht="15.75">
      <c r="A44" s="13" t="s">
        <v>34</v>
      </c>
      <c r="B44" s="31"/>
      <c r="C44" s="31"/>
      <c r="D44" s="31"/>
      <c r="E44" s="28">
        <f>'[1]BP JULY'!$D$7</f>
        <v>3600.5</v>
      </c>
      <c r="F44" s="6"/>
      <c r="G44" s="34"/>
      <c r="H44" s="13" t="s">
        <v>34</v>
      </c>
      <c r="I44" s="31"/>
      <c r="J44" s="31"/>
      <c r="K44" s="31"/>
      <c r="L44" s="28">
        <f>'[1]BP AUG '!$D$7</f>
        <v>3539.7</v>
      </c>
      <c r="M44" s="6"/>
      <c r="N44" s="34"/>
      <c r="O44" s="13" t="s">
        <v>34</v>
      </c>
      <c r="P44" s="31"/>
      <c r="Q44" s="31"/>
      <c r="R44" s="31"/>
      <c r="S44" s="28">
        <f>'[3]BP SEPT'!$D$7</f>
        <v>3262.5099999999998</v>
      </c>
      <c r="T44" s="6"/>
      <c r="V44" s="13" t="s">
        <v>34</v>
      </c>
      <c r="W44" s="31"/>
      <c r="X44" s="31"/>
      <c r="Y44" s="31"/>
      <c r="Z44" s="28">
        <f>E44+L44+S44</f>
        <v>10402.71</v>
      </c>
      <c r="AA44" s="6"/>
      <c r="AB44" s="26"/>
    </row>
    <row r="45" spans="1:28" ht="15.75">
      <c r="A45" s="32" t="s">
        <v>54</v>
      </c>
      <c r="B45" s="28">
        <f>'[1]BP JULY'!$D$6</f>
        <v>2596.8</v>
      </c>
      <c r="C45" s="33"/>
      <c r="D45" s="31"/>
      <c r="E45" s="28"/>
      <c r="F45" s="6"/>
      <c r="G45" s="34"/>
      <c r="H45" s="32" t="s">
        <v>55</v>
      </c>
      <c r="I45" s="28">
        <f>'[1]BP AUG '!$D$6</f>
        <v>2499.95</v>
      </c>
      <c r="J45" s="33"/>
      <c r="K45" s="31"/>
      <c r="L45" s="28"/>
      <c r="M45" s="6"/>
      <c r="N45" s="34"/>
      <c r="O45" s="32" t="s">
        <v>56</v>
      </c>
      <c r="P45" s="28">
        <f>'[3]BP SEPT'!$D$6</f>
        <v>2394.2</v>
      </c>
      <c r="Q45" s="33"/>
      <c r="R45" s="31"/>
      <c r="S45" s="28"/>
      <c r="T45" s="6"/>
      <c r="V45" s="32" t="s">
        <v>60</v>
      </c>
      <c r="W45" s="26">
        <f>B45+I45+P45</f>
        <v>7490.95</v>
      </c>
      <c r="X45" s="33"/>
      <c r="Y45" s="31"/>
      <c r="Z45" s="28"/>
      <c r="AA45" s="6"/>
      <c r="AB45" s="26"/>
    </row>
    <row r="46" ht="15.75">
      <c r="AB46" s="26"/>
    </row>
    <row r="47" spans="22:28" ht="15.75">
      <c r="V47" s="37"/>
      <c r="W47" s="37"/>
      <c r="X47" s="26"/>
      <c r="Y47" s="26"/>
      <c r="Z47" s="26"/>
      <c r="AA47" s="26"/>
      <c r="AB47" s="26"/>
    </row>
    <row r="48" spans="22:28" ht="15.75">
      <c r="V48" s="37"/>
      <c r="W48" s="37"/>
      <c r="X48" s="26"/>
      <c r="Y48" s="26"/>
      <c r="Z48" s="26"/>
      <c r="AA48" s="26"/>
      <c r="AB48" s="26"/>
    </row>
    <row r="49" spans="22:28" ht="15.75">
      <c r="V49" s="26"/>
      <c r="W49" s="26"/>
      <c r="X49" s="26"/>
      <c r="Y49" s="26"/>
      <c r="Z49" s="26"/>
      <c r="AA49" s="26"/>
      <c r="AB49" s="26"/>
    </row>
    <row r="50" spans="22:28" ht="15.75">
      <c r="V50" s="26"/>
      <c r="W50" s="26"/>
      <c r="X50" s="26"/>
      <c r="Y50" s="26"/>
      <c r="Z50" s="26"/>
      <c r="AA50" s="26"/>
      <c r="AB50" s="26"/>
    </row>
    <row r="51" spans="22:28" ht="15.75">
      <c r="V51" s="26"/>
      <c r="W51" s="26"/>
      <c r="X51" s="26"/>
      <c r="Y51" s="26"/>
      <c r="Z51" s="26"/>
      <c r="AA51" s="26"/>
      <c r="AB51" s="26"/>
    </row>
    <row r="52" spans="22:28" ht="15.75">
      <c r="V52" s="26"/>
      <c r="W52" s="26"/>
      <c r="X52" s="26"/>
      <c r="Y52" s="26"/>
      <c r="Z52" s="26"/>
      <c r="AA52" s="26"/>
      <c r="AB52" s="26"/>
    </row>
    <row r="53" spans="22:28" ht="15.75">
      <c r="V53" s="26"/>
      <c r="W53" s="26"/>
      <c r="X53" s="26"/>
      <c r="Y53" s="26"/>
      <c r="Z53" s="26"/>
      <c r="AA53" s="26"/>
      <c r="AB53" s="26"/>
    </row>
  </sheetData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/>
  <pageMargins left="0.75" right="0.75" top="1" bottom="1" header="0.5" footer="0.5"/>
  <pageSetup fitToHeight="7" fitToWidth="1" horizontalDpi="600" verticalDpi="600" orientation="portrait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57421875" style="0" customWidth="1"/>
    <col min="22" max="22" width="41.57421875" style="0" customWidth="1"/>
    <col min="23" max="23" width="18.2812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3.25">
      <c r="A3" s="43" t="s">
        <v>67</v>
      </c>
      <c r="B3" s="43"/>
      <c r="C3" s="43"/>
      <c r="D3" s="3"/>
      <c r="E3" s="3"/>
      <c r="F3" s="3"/>
      <c r="H3" s="43" t="s">
        <v>67</v>
      </c>
      <c r="I3" s="43"/>
      <c r="J3" s="43"/>
      <c r="K3" s="3"/>
      <c r="L3" s="3"/>
      <c r="M3" s="3"/>
      <c r="O3" s="43" t="s">
        <v>67</v>
      </c>
      <c r="P3" s="43"/>
      <c r="Q3" s="43"/>
      <c r="R3" s="3"/>
      <c r="S3" s="3"/>
      <c r="T3" s="3"/>
      <c r="V3" s="43" t="s">
        <v>68</v>
      </c>
      <c r="W3" s="43"/>
      <c r="X3" s="43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4" t="s">
        <v>45</v>
      </c>
      <c r="C5" s="44"/>
      <c r="D5" s="44"/>
      <c r="E5" s="5"/>
      <c r="F5" s="5"/>
      <c r="H5" s="4"/>
      <c r="I5" s="44" t="s">
        <v>46</v>
      </c>
      <c r="J5" s="44"/>
      <c r="K5" s="44"/>
      <c r="L5" s="5"/>
      <c r="M5" s="5"/>
      <c r="O5" s="4"/>
      <c r="P5" s="44" t="s">
        <v>47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U6" s="34"/>
      <c r="V6" s="6"/>
      <c r="W6" s="6"/>
      <c r="X6" s="6"/>
      <c r="Y6" s="6"/>
      <c r="Z6" s="6"/>
      <c r="AA6" s="7"/>
    </row>
    <row r="7" spans="1:27" ht="33.7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U7" s="34"/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40">
        <f>'[1]BP OCT'!$D$5</f>
        <v>811.21</v>
      </c>
      <c r="E8" s="11"/>
      <c r="F8" s="12">
        <v>28.88</v>
      </c>
      <c r="G8" s="34"/>
      <c r="H8" s="11"/>
      <c r="I8" s="11"/>
      <c r="J8" s="11"/>
      <c r="K8" s="12">
        <v>979.99</v>
      </c>
      <c r="L8" s="11"/>
      <c r="M8" s="12">
        <v>42.81</v>
      </c>
      <c r="N8" s="34"/>
      <c r="O8" s="11"/>
      <c r="P8" s="11"/>
      <c r="Q8" s="11"/>
      <c r="R8" s="12">
        <v>770.07</v>
      </c>
      <c r="S8" s="11"/>
      <c r="T8" s="12">
        <v>21.43</v>
      </c>
      <c r="U8" s="34"/>
      <c r="V8" s="11"/>
      <c r="W8" s="11"/>
      <c r="X8" s="11"/>
      <c r="Y8" s="12">
        <f>D8+K8+R8</f>
        <v>2561.27</v>
      </c>
      <c r="Z8" s="11"/>
      <c r="AA8" s="12">
        <f>F8+M8+T8</f>
        <v>93.12</v>
      </c>
    </row>
    <row r="9" spans="1:27" ht="18">
      <c r="A9" s="13" t="s">
        <v>4</v>
      </c>
      <c r="B9" s="14">
        <v>2026</v>
      </c>
      <c r="C9" s="15">
        <f>B9/B$42</f>
        <v>0.6926495726495726</v>
      </c>
      <c r="D9" s="16">
        <f>D$8*C9</f>
        <v>561.8842598290598</v>
      </c>
      <c r="E9" s="17"/>
      <c r="F9" s="16"/>
      <c r="G9" s="34"/>
      <c r="H9" s="13" t="s">
        <v>4</v>
      </c>
      <c r="I9" s="14">
        <v>0</v>
      </c>
      <c r="J9" s="15">
        <f>I9/I$42</f>
        <v>0</v>
      </c>
      <c r="K9" s="16">
        <f>K$8*J9</f>
        <v>0</v>
      </c>
      <c r="L9" s="17"/>
      <c r="M9" s="16"/>
      <c r="N9" s="34"/>
      <c r="O9" s="13" t="s">
        <v>4</v>
      </c>
      <c r="P9" s="14">
        <v>0</v>
      </c>
      <c r="Q9" s="15">
        <f>P9/P$42</f>
        <v>0</v>
      </c>
      <c r="R9" s="16">
        <f>R$8*Q9</f>
        <v>0</v>
      </c>
      <c r="S9" s="17"/>
      <c r="T9" s="16"/>
      <c r="U9" s="34"/>
      <c r="V9" s="13" t="s">
        <v>4</v>
      </c>
      <c r="W9" s="14">
        <f>SUM(B9+I9+P9)</f>
        <v>2026</v>
      </c>
      <c r="X9" s="15">
        <f>W9/W$42</f>
        <v>0.6921762897164332</v>
      </c>
      <c r="Y9" s="16">
        <f>Y$8*X9</f>
        <v>1772.8503655620088</v>
      </c>
      <c r="Z9" s="17"/>
      <c r="AA9" s="16"/>
    </row>
    <row r="10" spans="1:27" ht="18">
      <c r="A10" s="13" t="s">
        <v>5</v>
      </c>
      <c r="B10" s="14">
        <v>470</v>
      </c>
      <c r="C10" s="15">
        <f aca="true" t="shared" si="0" ref="C10:C16">B10/B$42</f>
        <v>0.1606837606837607</v>
      </c>
      <c r="D10" s="16">
        <f aca="true" t="shared" si="1" ref="D10:D16">D$8*C10</f>
        <v>130.34827350427352</v>
      </c>
      <c r="E10" s="17"/>
      <c r="F10" s="16"/>
      <c r="G10" s="34"/>
      <c r="H10" s="13" t="s">
        <v>5</v>
      </c>
      <c r="I10" s="14">
        <v>0</v>
      </c>
      <c r="J10" s="15">
        <f aca="true" t="shared" si="2" ref="J10:J16">I10/I$42</f>
        <v>0</v>
      </c>
      <c r="K10" s="16">
        <f aca="true" t="shared" si="3" ref="K10:K16">K$8*J10</f>
        <v>0</v>
      </c>
      <c r="L10" s="17"/>
      <c r="M10" s="16"/>
      <c r="N10" s="34"/>
      <c r="O10" s="13" t="s">
        <v>5</v>
      </c>
      <c r="P10" s="14">
        <v>0</v>
      </c>
      <c r="Q10" s="15">
        <f aca="true" t="shared" si="4" ref="Q10:Q16">P10/P$42</f>
        <v>0</v>
      </c>
      <c r="R10" s="16">
        <f aca="true" t="shared" si="5" ref="R10:R16">R$8*Q10</f>
        <v>0</v>
      </c>
      <c r="S10" s="17"/>
      <c r="T10" s="16"/>
      <c r="U10" s="34"/>
      <c r="V10" s="13" t="s">
        <v>5</v>
      </c>
      <c r="W10" s="14">
        <f aca="true" t="shared" si="6" ref="W10:W18">SUM(B10+I10+P10)</f>
        <v>470</v>
      </c>
      <c r="X10" s="15">
        <f aca="true" t="shared" si="7" ref="X10:X16">W10/W$42</f>
        <v>0.16057396651861974</v>
      </c>
      <c r="Y10" s="16">
        <f aca="true" t="shared" si="8" ref="Y10:Y16">Y$8*X10</f>
        <v>411.2732832251452</v>
      </c>
      <c r="Z10" s="17"/>
      <c r="AA10" s="16"/>
    </row>
    <row r="11" spans="1:27" ht="18">
      <c r="A11" s="18" t="s">
        <v>6</v>
      </c>
      <c r="B11" s="14">
        <v>173</v>
      </c>
      <c r="C11" s="15">
        <f t="shared" si="0"/>
        <v>0.059145299145299146</v>
      </c>
      <c r="D11" s="16">
        <f t="shared" si="1"/>
        <v>47.97925811965812</v>
      </c>
      <c r="E11" s="17"/>
      <c r="F11" s="16"/>
      <c r="G11" s="34"/>
      <c r="H11" s="18" t="s">
        <v>6</v>
      </c>
      <c r="I11" s="14">
        <v>0</v>
      </c>
      <c r="J11" s="15">
        <f t="shared" si="2"/>
        <v>0</v>
      </c>
      <c r="K11" s="16">
        <f t="shared" si="3"/>
        <v>0</v>
      </c>
      <c r="L11" s="17"/>
      <c r="M11" s="16"/>
      <c r="N11" s="34"/>
      <c r="O11" s="18" t="s">
        <v>6</v>
      </c>
      <c r="P11" s="14">
        <v>0</v>
      </c>
      <c r="Q11" s="15">
        <f t="shared" si="4"/>
        <v>0</v>
      </c>
      <c r="R11" s="16">
        <f t="shared" si="5"/>
        <v>0</v>
      </c>
      <c r="S11" s="17"/>
      <c r="T11" s="16"/>
      <c r="U11" s="34"/>
      <c r="V11" s="18" t="s">
        <v>6</v>
      </c>
      <c r="W11" s="14">
        <f t="shared" si="6"/>
        <v>173</v>
      </c>
      <c r="X11" s="15">
        <f t="shared" si="7"/>
        <v>0.05910488554834301</v>
      </c>
      <c r="Y11" s="16">
        <f t="shared" si="8"/>
        <v>151.3835702084045</v>
      </c>
      <c r="Z11" s="17"/>
      <c r="AA11" s="16"/>
    </row>
    <row r="12" spans="1:27" ht="18">
      <c r="A12" s="18" t="s">
        <v>7</v>
      </c>
      <c r="B12" s="14">
        <v>63</v>
      </c>
      <c r="C12" s="15">
        <f t="shared" si="0"/>
        <v>0.021538461538461538</v>
      </c>
      <c r="D12" s="16">
        <f t="shared" si="1"/>
        <v>17.472215384615385</v>
      </c>
      <c r="E12" s="17"/>
      <c r="F12" s="16"/>
      <c r="G12" s="34"/>
      <c r="H12" s="18" t="s">
        <v>7</v>
      </c>
      <c r="I12" s="14">
        <v>0</v>
      </c>
      <c r="J12" s="15">
        <f t="shared" si="2"/>
        <v>0</v>
      </c>
      <c r="K12" s="16">
        <f t="shared" si="3"/>
        <v>0</v>
      </c>
      <c r="L12" s="17"/>
      <c r="M12" s="16"/>
      <c r="N12" s="34"/>
      <c r="O12" s="18" t="s">
        <v>7</v>
      </c>
      <c r="P12" s="14">
        <v>0</v>
      </c>
      <c r="Q12" s="15">
        <f t="shared" si="4"/>
        <v>0</v>
      </c>
      <c r="R12" s="16">
        <f t="shared" si="5"/>
        <v>0</v>
      </c>
      <c r="S12" s="17"/>
      <c r="T12" s="16"/>
      <c r="U12" s="34"/>
      <c r="V12" s="18" t="s">
        <v>7</v>
      </c>
      <c r="W12" s="14">
        <f t="shared" si="6"/>
        <v>63</v>
      </c>
      <c r="X12" s="15">
        <f t="shared" si="7"/>
        <v>0.02152374444824052</v>
      </c>
      <c r="Y12" s="16">
        <f t="shared" si="8"/>
        <v>55.128120942944996</v>
      </c>
      <c r="Z12" s="17"/>
      <c r="AA12" s="16"/>
    </row>
    <row r="13" spans="1:27" ht="18">
      <c r="A13" s="18" t="s">
        <v>8</v>
      </c>
      <c r="B13" s="14">
        <v>61</v>
      </c>
      <c r="C13" s="15">
        <f t="shared" si="0"/>
        <v>0.020854700854700856</v>
      </c>
      <c r="D13" s="16">
        <f t="shared" si="1"/>
        <v>16.917541880341883</v>
      </c>
      <c r="E13" s="17"/>
      <c r="F13" s="16"/>
      <c r="G13" s="34"/>
      <c r="H13" s="18" t="s">
        <v>8</v>
      </c>
      <c r="I13" s="14">
        <v>0</v>
      </c>
      <c r="J13" s="15">
        <f t="shared" si="2"/>
        <v>0</v>
      </c>
      <c r="K13" s="16">
        <f t="shared" si="3"/>
        <v>0</v>
      </c>
      <c r="L13" s="17"/>
      <c r="M13" s="16"/>
      <c r="N13" s="34"/>
      <c r="O13" s="18" t="s">
        <v>8</v>
      </c>
      <c r="P13" s="14">
        <v>0</v>
      </c>
      <c r="Q13" s="15">
        <f t="shared" si="4"/>
        <v>0</v>
      </c>
      <c r="R13" s="16">
        <f t="shared" si="5"/>
        <v>0</v>
      </c>
      <c r="S13" s="17"/>
      <c r="T13" s="16"/>
      <c r="U13" s="34"/>
      <c r="V13" s="18" t="s">
        <v>8</v>
      </c>
      <c r="W13" s="14">
        <f t="shared" si="6"/>
        <v>61</v>
      </c>
      <c r="X13" s="15">
        <f t="shared" si="7"/>
        <v>0.020840450973693202</v>
      </c>
      <c r="Y13" s="16">
        <f t="shared" si="8"/>
        <v>53.37802186539119</v>
      </c>
      <c r="Z13" s="17"/>
      <c r="AA13" s="16"/>
    </row>
    <row r="14" spans="1:27" ht="18">
      <c r="A14" s="13" t="s">
        <v>9</v>
      </c>
      <c r="B14" s="14">
        <v>33</v>
      </c>
      <c r="C14" s="15">
        <f t="shared" si="0"/>
        <v>0.011282051282051283</v>
      </c>
      <c r="D14" s="16">
        <f t="shared" si="1"/>
        <v>9.152112820512821</v>
      </c>
      <c r="E14" s="17"/>
      <c r="F14" s="16"/>
      <c r="G14" s="34"/>
      <c r="H14" s="13" t="s">
        <v>9</v>
      </c>
      <c r="I14" s="14">
        <v>0</v>
      </c>
      <c r="J14" s="15">
        <f t="shared" si="2"/>
        <v>0</v>
      </c>
      <c r="K14" s="16">
        <f t="shared" si="3"/>
        <v>0</v>
      </c>
      <c r="L14" s="17"/>
      <c r="M14" s="16"/>
      <c r="N14" s="34"/>
      <c r="O14" s="13" t="s">
        <v>9</v>
      </c>
      <c r="P14" s="14">
        <v>0</v>
      </c>
      <c r="Q14" s="15">
        <f t="shared" si="4"/>
        <v>0</v>
      </c>
      <c r="R14" s="16">
        <f t="shared" si="5"/>
        <v>0</v>
      </c>
      <c r="S14" s="17"/>
      <c r="T14" s="16"/>
      <c r="U14" s="34"/>
      <c r="V14" s="13" t="s">
        <v>9</v>
      </c>
      <c r="W14" s="14">
        <f t="shared" si="6"/>
        <v>33</v>
      </c>
      <c r="X14" s="15">
        <f t="shared" si="7"/>
        <v>0.011274342330030749</v>
      </c>
      <c r="Y14" s="16">
        <f t="shared" si="8"/>
        <v>28.876634779637858</v>
      </c>
      <c r="Z14" s="17"/>
      <c r="AA14" s="16"/>
    </row>
    <row r="15" spans="1:27" ht="18">
      <c r="A15" s="18" t="s">
        <v>10</v>
      </c>
      <c r="B15" s="14">
        <v>23</v>
      </c>
      <c r="C15" s="15">
        <f t="shared" si="0"/>
        <v>0.007863247863247864</v>
      </c>
      <c r="D15" s="16">
        <f t="shared" si="1"/>
        <v>6.3787452991453</v>
      </c>
      <c r="E15" s="17"/>
      <c r="F15" s="16"/>
      <c r="G15" s="34"/>
      <c r="H15" s="18" t="s">
        <v>10</v>
      </c>
      <c r="I15" s="14">
        <v>0</v>
      </c>
      <c r="J15" s="15">
        <f t="shared" si="2"/>
        <v>0</v>
      </c>
      <c r="K15" s="16">
        <f t="shared" si="3"/>
        <v>0</v>
      </c>
      <c r="L15" s="17"/>
      <c r="M15" s="16"/>
      <c r="N15" s="34"/>
      <c r="O15" s="18" t="s">
        <v>10</v>
      </c>
      <c r="P15" s="14">
        <v>0</v>
      </c>
      <c r="Q15" s="15">
        <f t="shared" si="4"/>
        <v>0</v>
      </c>
      <c r="R15" s="16">
        <f t="shared" si="5"/>
        <v>0</v>
      </c>
      <c r="S15" s="17"/>
      <c r="T15" s="16"/>
      <c r="U15" s="34"/>
      <c r="V15" s="18" t="s">
        <v>10</v>
      </c>
      <c r="W15" s="14">
        <f t="shared" si="6"/>
        <v>23</v>
      </c>
      <c r="X15" s="15">
        <f t="shared" si="7"/>
        <v>0.007857874957294158</v>
      </c>
      <c r="Y15" s="16">
        <f t="shared" si="8"/>
        <v>20.126139391868808</v>
      </c>
      <c r="Z15" s="17"/>
      <c r="AA15" s="16"/>
    </row>
    <row r="16" spans="1:27" ht="18">
      <c r="A16" s="18" t="s">
        <v>11</v>
      </c>
      <c r="B16" s="14">
        <v>10</v>
      </c>
      <c r="C16" s="15">
        <f t="shared" si="0"/>
        <v>0.003418803418803419</v>
      </c>
      <c r="D16" s="16">
        <f t="shared" si="1"/>
        <v>2.7733675213675215</v>
      </c>
      <c r="E16" s="17"/>
      <c r="F16" s="16"/>
      <c r="G16" s="34"/>
      <c r="H16" s="18" t="s">
        <v>11</v>
      </c>
      <c r="I16" s="14">
        <v>0</v>
      </c>
      <c r="J16" s="15">
        <f t="shared" si="2"/>
        <v>0</v>
      </c>
      <c r="K16" s="16">
        <f t="shared" si="3"/>
        <v>0</v>
      </c>
      <c r="L16" s="17"/>
      <c r="M16" s="16"/>
      <c r="N16" s="34"/>
      <c r="O16" s="18" t="s">
        <v>11</v>
      </c>
      <c r="P16" s="14">
        <v>0</v>
      </c>
      <c r="Q16" s="15">
        <f t="shared" si="4"/>
        <v>0</v>
      </c>
      <c r="R16" s="16">
        <f t="shared" si="5"/>
        <v>0</v>
      </c>
      <c r="S16" s="17"/>
      <c r="T16" s="16"/>
      <c r="U16" s="34"/>
      <c r="V16" s="18" t="s">
        <v>11</v>
      </c>
      <c r="W16" s="14">
        <f t="shared" si="6"/>
        <v>10</v>
      </c>
      <c r="X16" s="15">
        <f t="shared" si="7"/>
        <v>0.0034164673727365906</v>
      </c>
      <c r="Y16" s="16">
        <f t="shared" si="8"/>
        <v>8.750495387769048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U17" s="34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2859</v>
      </c>
      <c r="C18" s="15">
        <f>SUM(C9:C17)</f>
        <v>0.9774358974358974</v>
      </c>
      <c r="D18" s="17"/>
      <c r="E18" s="21">
        <f>D$8*C18</f>
        <v>792.9057743589744</v>
      </c>
      <c r="F18" s="21">
        <f>F$8*C18</f>
        <v>28.228348717948716</v>
      </c>
      <c r="G18" s="34"/>
      <c r="H18" s="19" t="s">
        <v>30</v>
      </c>
      <c r="I18" s="20">
        <f>SUM(I9:I17)</f>
        <v>0</v>
      </c>
      <c r="J18" s="15">
        <f>SUM(J9:J17)</f>
        <v>0</v>
      </c>
      <c r="K18" s="17"/>
      <c r="L18" s="21">
        <f>K$8*J18</f>
        <v>0</v>
      </c>
      <c r="M18" s="21">
        <f>M$8*J18</f>
        <v>0</v>
      </c>
      <c r="N18" s="34"/>
      <c r="O18" s="19" t="s">
        <v>30</v>
      </c>
      <c r="P18" s="20">
        <f>SUM(P9:P17)</f>
        <v>0</v>
      </c>
      <c r="Q18" s="15">
        <f>SUM(Q9:Q17)</f>
        <v>0</v>
      </c>
      <c r="R18" s="17"/>
      <c r="S18" s="21">
        <f>R$8*Q18</f>
        <v>0</v>
      </c>
      <c r="T18" s="21">
        <f>T$8*Q18</f>
        <v>0</v>
      </c>
      <c r="U18" s="34"/>
      <c r="V18" s="19" t="s">
        <v>30</v>
      </c>
      <c r="W18" s="14">
        <f t="shared" si="6"/>
        <v>2859</v>
      </c>
      <c r="X18" s="15">
        <f>SUM(X9:X17)</f>
        <v>0.9767680218653914</v>
      </c>
      <c r="Y18" s="17"/>
      <c r="Z18" s="21">
        <f>Y$8*X18</f>
        <v>2501.7666313631707</v>
      </c>
      <c r="AA18" s="21">
        <f>AA$8*X18</f>
        <v>90.95663819610525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U19" s="34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U20" s="34"/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57</v>
      </c>
      <c r="C21" s="15">
        <f>B21/B$42</f>
        <v>0.019487179487179488</v>
      </c>
      <c r="D21" s="16">
        <f>D$8*C21</f>
        <v>15.808194871794873</v>
      </c>
      <c r="E21" s="17"/>
      <c r="F21" s="36">
        <f>F$8*C21</f>
        <v>0.5627897435897435</v>
      </c>
      <c r="G21" s="34"/>
      <c r="H21" s="13" t="s">
        <v>12</v>
      </c>
      <c r="I21" s="14">
        <v>0</v>
      </c>
      <c r="J21" s="15">
        <f>I21/I$42</f>
        <v>0</v>
      </c>
      <c r="K21" s="16">
        <f>K$8*J21</f>
        <v>0</v>
      </c>
      <c r="L21" s="17"/>
      <c r="M21" s="36">
        <f>M$8*J21</f>
        <v>0</v>
      </c>
      <c r="N21" s="34"/>
      <c r="O21" s="13" t="s">
        <v>12</v>
      </c>
      <c r="P21" s="14">
        <v>0</v>
      </c>
      <c r="Q21" s="15">
        <f>P21/P$42</f>
        <v>0</v>
      </c>
      <c r="R21" s="16">
        <f>R$8*Q21</f>
        <v>0</v>
      </c>
      <c r="S21" s="17"/>
      <c r="T21" s="36">
        <f>T$8*Q21</f>
        <v>0</v>
      </c>
      <c r="U21" s="34"/>
      <c r="V21" s="13" t="s">
        <v>12</v>
      </c>
      <c r="W21" s="14">
        <f>B21+I21+P21</f>
        <v>57</v>
      </c>
      <c r="X21" s="15">
        <f>W21/W$42</f>
        <v>0.019473864024598567</v>
      </c>
      <c r="Y21" s="16">
        <f>Y$8*X21</f>
        <v>49.87782371028357</v>
      </c>
      <c r="Z21" s="17"/>
      <c r="AA21" s="36">
        <f>AA$8*X21</f>
        <v>1.8134062179706185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U22" s="34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57</v>
      </c>
      <c r="C23" s="15">
        <f>SUM(C20:C22)</f>
        <v>0.019487179487179488</v>
      </c>
      <c r="D23" s="16"/>
      <c r="E23" s="21">
        <f>D$8*C23</f>
        <v>15.808194871794873</v>
      </c>
      <c r="F23" s="21">
        <f>F$8*C23</f>
        <v>0.5627897435897435</v>
      </c>
      <c r="G23" s="34"/>
      <c r="H23" s="23" t="s">
        <v>31</v>
      </c>
      <c r="I23" s="14">
        <f>SUM(I20:I22)</f>
        <v>0</v>
      </c>
      <c r="J23" s="15">
        <f>SUM(J20:J22)</f>
        <v>0</v>
      </c>
      <c r="K23" s="16"/>
      <c r="L23" s="21">
        <f>K$8*J23</f>
        <v>0</v>
      </c>
      <c r="M23" s="21">
        <f>SUM(M20:M22)</f>
        <v>0</v>
      </c>
      <c r="N23" s="34"/>
      <c r="O23" s="23" t="s">
        <v>31</v>
      </c>
      <c r="P23" s="14">
        <f>SUM(P20:P22)</f>
        <v>0</v>
      </c>
      <c r="Q23" s="15">
        <f>SUM(Q20:Q22)</f>
        <v>0</v>
      </c>
      <c r="R23" s="16"/>
      <c r="S23" s="21">
        <f>R$8*Q23</f>
        <v>0</v>
      </c>
      <c r="T23" s="21">
        <f>T$8*Q23</f>
        <v>0</v>
      </c>
      <c r="U23" s="34"/>
      <c r="V23" s="23" t="s">
        <v>31</v>
      </c>
      <c r="W23" s="14">
        <f>SUM(W20:W22)</f>
        <v>57</v>
      </c>
      <c r="X23" s="15">
        <f>SUM(X20:X22)</f>
        <v>0.019473864024598567</v>
      </c>
      <c r="Y23" s="16"/>
      <c r="Z23" s="21">
        <f>Y$8*X23</f>
        <v>49.87782371028357</v>
      </c>
      <c r="AA23" s="21">
        <f>AA$8*X23</f>
        <v>1.8134062179706185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U24" s="34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1</v>
      </c>
      <c r="C25" s="15">
        <f aca="true" t="shared" si="9" ref="C25:C31">B25/B$42</f>
        <v>0.0003418803418803419</v>
      </c>
      <c r="D25" s="16">
        <f aca="true" t="shared" si="10" ref="D25:D31">D$8*C25</f>
        <v>0.27733675213675213</v>
      </c>
      <c r="E25" s="17"/>
      <c r="F25" s="36">
        <f>F$8*C25</f>
        <v>0.009873504273504273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U25" s="34"/>
      <c r="V25" s="13" t="s">
        <v>13</v>
      </c>
      <c r="W25" s="14">
        <f>B25+I25+P25</f>
        <v>1</v>
      </c>
      <c r="X25" s="15">
        <f aca="true" t="shared" si="15" ref="X25:X31">W25/W$42</f>
        <v>0.00034164673727365904</v>
      </c>
      <c r="Y25" s="16">
        <f aca="true" t="shared" si="16" ref="Y25:Y31">Y$8*X25</f>
        <v>0.8750495387769047</v>
      </c>
      <c r="Z25" s="17"/>
      <c r="AA25" s="36">
        <f>AA$8*X25</f>
        <v>0.031814144174923134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U26" s="34"/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8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U27" s="34"/>
      <c r="V27" s="13" t="s">
        <v>14</v>
      </c>
      <c r="W27" s="14">
        <f t="shared" si="20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1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8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U28" s="34"/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8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U29" s="34"/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U30" s="34"/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</row>
    <row r="31" spans="1:27" ht="18">
      <c r="A31" s="13" t="s">
        <v>18</v>
      </c>
      <c r="B31" s="14">
        <v>4</v>
      </c>
      <c r="C31" s="15">
        <f t="shared" si="9"/>
        <v>0.0013675213675213675</v>
      </c>
      <c r="D31" s="16">
        <f t="shared" si="10"/>
        <v>1.1093470085470085</v>
      </c>
      <c r="E31" s="17"/>
      <c r="F31" s="36">
        <f t="shared" si="17"/>
        <v>0.03949401709401709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0</v>
      </c>
      <c r="Q31" s="15">
        <f t="shared" si="13"/>
        <v>0</v>
      </c>
      <c r="R31" s="16">
        <f t="shared" si="14"/>
        <v>0</v>
      </c>
      <c r="S31" s="17"/>
      <c r="T31" s="36">
        <f t="shared" si="19"/>
        <v>0</v>
      </c>
      <c r="U31" s="34"/>
      <c r="V31" s="13" t="s">
        <v>18</v>
      </c>
      <c r="W31" s="14">
        <f t="shared" si="20"/>
        <v>4</v>
      </c>
      <c r="X31" s="15">
        <f t="shared" si="15"/>
        <v>0.0013665869490946361</v>
      </c>
      <c r="Y31" s="16">
        <f t="shared" si="16"/>
        <v>3.500198155107619</v>
      </c>
      <c r="Z31" s="17"/>
      <c r="AA31" s="36">
        <f t="shared" si="21"/>
        <v>0.12725657669969254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U32" s="34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5</v>
      </c>
      <c r="C33" s="15">
        <f>SUM(C25:C32)</f>
        <v>0.0017094017094017094</v>
      </c>
      <c r="D33" s="16"/>
      <c r="E33" s="21">
        <f>D$8*C33</f>
        <v>1.3866837606837608</v>
      </c>
      <c r="F33" s="21">
        <f>F$8*C33</f>
        <v>0.049367521367521365</v>
      </c>
      <c r="G33" s="34"/>
      <c r="H33" s="24" t="s">
        <v>19</v>
      </c>
      <c r="I33" s="14">
        <f>SUM(I25:I32)</f>
        <v>0</v>
      </c>
      <c r="J33" s="15">
        <f>SUM(J25:J32)</f>
        <v>0</v>
      </c>
      <c r="K33" s="16"/>
      <c r="L33" s="21">
        <f>K$8*J33</f>
        <v>0</v>
      </c>
      <c r="M33" s="21">
        <f>SUM(M25:M32)</f>
        <v>0</v>
      </c>
      <c r="N33" s="34"/>
      <c r="O33" s="24" t="s">
        <v>19</v>
      </c>
      <c r="P33" s="14">
        <f>SUM(P25:P32)</f>
        <v>0</v>
      </c>
      <c r="Q33" s="15">
        <f>SUM(Q25:Q32)</f>
        <v>0</v>
      </c>
      <c r="R33" s="16"/>
      <c r="S33" s="21">
        <f>R$8*Q33</f>
        <v>0</v>
      </c>
      <c r="T33" s="21">
        <f>T$8*Q33</f>
        <v>0</v>
      </c>
      <c r="U33" s="34"/>
      <c r="V33" s="24" t="s">
        <v>19</v>
      </c>
      <c r="W33" s="14">
        <f>SUM(W25:W32)</f>
        <v>5</v>
      </c>
      <c r="X33" s="15">
        <f>SUM(X25:X32)</f>
        <v>0.001708233686368295</v>
      </c>
      <c r="Y33" s="16"/>
      <c r="Z33" s="21">
        <f>Y$8*X33</f>
        <v>4.375247693884523</v>
      </c>
      <c r="AA33" s="21">
        <f>AA$8*X33</f>
        <v>0.15907072087461566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U34" s="34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U35" s="34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3</v>
      </c>
      <c r="C36" s="15">
        <f>B36/B$42</f>
        <v>0.0010256410256410256</v>
      </c>
      <c r="D36" s="16">
        <f>D$8*C36</f>
        <v>0.8320102564102565</v>
      </c>
      <c r="E36" s="17"/>
      <c r="F36" s="36">
        <f>F$8*C36</f>
        <v>0.02962051282051282</v>
      </c>
      <c r="G36" s="34"/>
      <c r="H36" s="13" t="s">
        <v>21</v>
      </c>
      <c r="I36" s="14">
        <v>1</v>
      </c>
      <c r="J36" s="15">
        <f>I36/I$42</f>
        <v>1</v>
      </c>
      <c r="K36" s="16">
        <f>K$8*J36</f>
        <v>979.99</v>
      </c>
      <c r="L36" s="17"/>
      <c r="M36" s="36">
        <f>M$8*J36</f>
        <v>42.81</v>
      </c>
      <c r="N36" s="34"/>
      <c r="O36" s="13" t="s">
        <v>21</v>
      </c>
      <c r="P36" s="14">
        <v>1</v>
      </c>
      <c r="Q36" s="15">
        <f>P36/P$42</f>
        <v>1</v>
      </c>
      <c r="R36" s="16">
        <f>R$8*Q36</f>
        <v>770.07</v>
      </c>
      <c r="S36" s="17"/>
      <c r="T36" s="36">
        <f>T$8*Q36</f>
        <v>21.43</v>
      </c>
      <c r="U36" s="34"/>
      <c r="V36" s="13" t="s">
        <v>21</v>
      </c>
      <c r="W36" s="14">
        <f>B36+I36+P36</f>
        <v>5</v>
      </c>
      <c r="X36" s="15">
        <f>W36/W$42</f>
        <v>0.0017082336863682953</v>
      </c>
      <c r="Y36" s="16">
        <f>Y$8*X36</f>
        <v>4.375247693884524</v>
      </c>
      <c r="Z36" s="17"/>
      <c r="AA36" s="36">
        <f>AA$8*X36</f>
        <v>0.15907072087461566</v>
      </c>
    </row>
    <row r="37" spans="1:27" ht="18">
      <c r="A37" s="13" t="s">
        <v>22</v>
      </c>
      <c r="B37" s="14">
        <v>1</v>
      </c>
      <c r="C37" s="15">
        <f>B37/B$42</f>
        <v>0.0003418803418803419</v>
      </c>
      <c r="D37" s="16">
        <f>D$8*C37</f>
        <v>0.27733675213675213</v>
      </c>
      <c r="E37" s="17"/>
      <c r="F37" s="36">
        <f>F$8*C37</f>
        <v>0.009873504273504273</v>
      </c>
      <c r="G37" s="34"/>
      <c r="H37" s="13" t="s">
        <v>22</v>
      </c>
      <c r="I37" s="14">
        <v>0</v>
      </c>
      <c r="J37" s="15">
        <f>I37/I$42</f>
        <v>0</v>
      </c>
      <c r="K37" s="16">
        <f>K$8*J37</f>
        <v>0</v>
      </c>
      <c r="L37" s="17"/>
      <c r="M37" s="36">
        <f>M$8*J37</f>
        <v>0</v>
      </c>
      <c r="N37" s="34"/>
      <c r="O37" s="13" t="s">
        <v>22</v>
      </c>
      <c r="P37" s="14">
        <v>0</v>
      </c>
      <c r="Q37" s="15">
        <f>P37/P$42</f>
        <v>0</v>
      </c>
      <c r="R37" s="16">
        <f>R$8*Q37</f>
        <v>0</v>
      </c>
      <c r="S37" s="17"/>
      <c r="T37" s="36">
        <f>T$8*Q37</f>
        <v>0</v>
      </c>
      <c r="U37" s="34"/>
      <c r="V37" s="13" t="s">
        <v>22</v>
      </c>
      <c r="W37" s="14">
        <f>B37+I37+P37</f>
        <v>1</v>
      </c>
      <c r="X37" s="15">
        <f>W37/W$42</f>
        <v>0.00034164673727365904</v>
      </c>
      <c r="Y37" s="16">
        <f>Y$8*X37</f>
        <v>0.8750495387769047</v>
      </c>
      <c r="Z37" s="17"/>
      <c r="AA37" s="36">
        <f>AA$8*X37</f>
        <v>0.031814144174923134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U38" s="34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U39" s="34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4</v>
      </c>
      <c r="C40" s="15">
        <f>SUM(C35:C39)</f>
        <v>0.0013675213675213675</v>
      </c>
      <c r="D40" s="17"/>
      <c r="E40" s="21">
        <f>D$8*C40</f>
        <v>1.1093470085470085</v>
      </c>
      <c r="F40" s="21">
        <f>F$8*C40</f>
        <v>0.03949401709401709</v>
      </c>
      <c r="G40" s="34"/>
      <c r="H40" s="24" t="s">
        <v>24</v>
      </c>
      <c r="I40" s="14">
        <f>SUM(I35:I39)</f>
        <v>1</v>
      </c>
      <c r="J40" s="15">
        <f>SUM(J35:J39)</f>
        <v>1</v>
      </c>
      <c r="K40" s="17"/>
      <c r="L40" s="21">
        <f>K$8*J40</f>
        <v>979.99</v>
      </c>
      <c r="M40" s="21">
        <f>SUM(M35:M38)</f>
        <v>42.81</v>
      </c>
      <c r="N40" s="34"/>
      <c r="O40" s="24" t="s">
        <v>24</v>
      </c>
      <c r="P40" s="14">
        <f>SUM(P35:P39)</f>
        <v>1</v>
      </c>
      <c r="Q40" s="15">
        <f>SUM(Q35:Q39)</f>
        <v>1</v>
      </c>
      <c r="R40" s="17"/>
      <c r="S40" s="21">
        <f>R$8*Q40</f>
        <v>770.07</v>
      </c>
      <c r="T40" s="21">
        <f>T$8*Q40</f>
        <v>21.43</v>
      </c>
      <c r="U40" s="34"/>
      <c r="V40" s="24" t="s">
        <v>24</v>
      </c>
      <c r="W40" s="14">
        <f>SUM(W35:W39)</f>
        <v>6</v>
      </c>
      <c r="X40" s="15">
        <f>SUM(X35:X39)</f>
        <v>0.0020498804236419544</v>
      </c>
      <c r="Y40" s="17"/>
      <c r="Z40" s="21">
        <f>Y$8*X40</f>
        <v>5.250297232661429</v>
      </c>
      <c r="AA40" s="21">
        <f>AA$8*X40</f>
        <v>0.1908848650495388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U41" s="34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2925</v>
      </c>
      <c r="C42" s="27">
        <f>C18+C23+C33+C40</f>
        <v>1</v>
      </c>
      <c r="D42" s="28">
        <f>SUM(D9:D41)</f>
        <v>811.21</v>
      </c>
      <c r="E42" s="28">
        <f>SUM(E9:E41)</f>
        <v>811.2100000000002</v>
      </c>
      <c r="F42" s="28">
        <f>SUM(F18+F23+F33+F40)</f>
        <v>28.88</v>
      </c>
      <c r="G42" s="34"/>
      <c r="H42" s="25" t="s">
        <v>32</v>
      </c>
      <c r="I42" s="26">
        <f>SUM(I18+I23+I33+I40)</f>
        <v>1</v>
      </c>
      <c r="J42" s="27">
        <f>J18+J23+J33+J40</f>
        <v>1</v>
      </c>
      <c r="K42" s="28">
        <f>SUM(K9:K41)</f>
        <v>979.99</v>
      </c>
      <c r="L42" s="28">
        <f>SUM(L9:L41)</f>
        <v>979.99</v>
      </c>
      <c r="M42" s="28">
        <f>SUM(M18+M23+M33+M40)</f>
        <v>42.81</v>
      </c>
      <c r="N42" s="34"/>
      <c r="O42" s="25" t="s">
        <v>32</v>
      </c>
      <c r="P42" s="26">
        <f>SUM(P18+P23+P33+P40)</f>
        <v>1</v>
      </c>
      <c r="Q42" s="27">
        <f>Q18+Q23+Q33+Q40</f>
        <v>1</v>
      </c>
      <c r="R42" s="28">
        <f>SUM(R9:R41)</f>
        <v>770.07</v>
      </c>
      <c r="S42" s="28">
        <f>SUM(S9:S41)</f>
        <v>770.07</v>
      </c>
      <c r="T42" s="28">
        <f>SUM(T18+T23+T33+T40)</f>
        <v>21.43</v>
      </c>
      <c r="U42" s="34"/>
      <c r="V42" s="25" t="s">
        <v>32</v>
      </c>
      <c r="W42" s="26">
        <f>SUM(W40,W33,W23,W18)</f>
        <v>2927</v>
      </c>
      <c r="X42" s="27">
        <f>X18+X23+X33+X40</f>
        <v>1.0000000000000002</v>
      </c>
      <c r="Y42" s="28">
        <f>SUM(Y9:Y41)</f>
        <v>2561.269999999999</v>
      </c>
      <c r="Z42" s="28">
        <f>SUM(Z9:Z41)</f>
        <v>2561.2700000000004</v>
      </c>
      <c r="AA42" s="28">
        <f>SUM(AA18+AA23+AA33+AA40)</f>
        <v>93.12000000000002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U43" s="34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OCT'!$D$7</f>
        <v>3312.83</v>
      </c>
      <c r="F44" s="6"/>
      <c r="G44" s="34"/>
      <c r="H44" s="13" t="s">
        <v>34</v>
      </c>
      <c r="I44" s="31"/>
      <c r="J44" s="31"/>
      <c r="K44" s="31"/>
      <c r="L44" s="28">
        <v>3523.23</v>
      </c>
      <c r="M44" s="6"/>
      <c r="N44" s="34"/>
      <c r="O44" s="13" t="s">
        <v>34</v>
      </c>
      <c r="P44" s="31"/>
      <c r="Q44" s="31"/>
      <c r="R44" s="31"/>
      <c r="S44" s="28">
        <v>3442.27</v>
      </c>
      <c r="T44" s="6"/>
      <c r="U44" s="34"/>
      <c r="V44" s="13" t="s">
        <v>34</v>
      </c>
      <c r="W44" s="31"/>
      <c r="X44" s="31"/>
      <c r="Y44" s="31"/>
      <c r="Z44" s="28">
        <f>E44+L44+S44</f>
        <v>10278.33</v>
      </c>
      <c r="AA44" s="6"/>
    </row>
    <row r="45" spans="1:27" ht="15.75">
      <c r="A45" s="32" t="s">
        <v>35</v>
      </c>
      <c r="B45" s="28">
        <f>'[1]BP OCT'!$D$6</f>
        <v>2501.62</v>
      </c>
      <c r="C45" s="33"/>
      <c r="D45" s="31"/>
      <c r="E45" s="28"/>
      <c r="F45" s="6"/>
      <c r="G45" s="34"/>
      <c r="H45" s="32" t="s">
        <v>57</v>
      </c>
      <c r="I45" s="38">
        <v>2543.24</v>
      </c>
      <c r="J45" s="33"/>
      <c r="K45" s="31"/>
      <c r="L45" s="28"/>
      <c r="M45" s="6"/>
      <c r="N45" s="34"/>
      <c r="O45" s="32" t="s">
        <v>58</v>
      </c>
      <c r="P45" s="38">
        <v>2672.2</v>
      </c>
      <c r="Q45" s="33"/>
      <c r="R45" s="31"/>
      <c r="S45" s="28"/>
      <c r="T45" s="6"/>
      <c r="U45" s="34"/>
      <c r="V45" s="32" t="s">
        <v>60</v>
      </c>
      <c r="W45" s="26">
        <f>B45+I45+P45</f>
        <v>7717.0599999999995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/>
  <pageMargins left="0.75" right="0.75" top="1" bottom="1" header="0.5" footer="0.5"/>
  <pageSetup fitToHeight="1" fitToWidth="1" horizontalDpi="600" verticalDpi="600" orientation="portrait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2007-11-09T22:56:57Z</cp:lastPrinted>
  <dcterms:created xsi:type="dcterms:W3CDTF">2007-02-07T00:13:27Z</dcterms:created>
  <dcterms:modified xsi:type="dcterms:W3CDTF">2007-11-09T22:57:03Z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