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IRST 07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<sst xmlns="http://schemas.openxmlformats.org/spreadsheetml/2006/main" count="150" uniqueCount="45">
  <si>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</si>
  <si>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</si>
  <si>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</si>
  <si>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</si>
  <si>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</si>
  <si>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</si>
  <si>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</si>
  <si>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</si>
  <si>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</si>
  <si>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</si>
  <si>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</si>
  <si>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</si>
  <si>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</si>
  <si>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</si>
  <si>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</si>
  <si>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</si>
  <si>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</si>
  <si>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</si>
  <si>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</si>
  <si>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</si>
  <si>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</si>
  <si>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</si>
  <si>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</si>
  <si>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</si>
  <si>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</si>
  <si>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</si>
  <si>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</si>
  <si>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</si>
  <si>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</si>
  <si>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</si>
  <si>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</si>
  <si>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</si>
  <si>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</si>
  <si>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</si>
  <si>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</si>
  <si>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JANUARY</t>
  </si>
  <si>
    <t>FEBRUARY</t>
  </si>
  <si>
    <t>MARCH</t>
  </si>
  <si>
    <t>(UVDS franachise @ CFL January)</t>
  </si>
  <si>
    <t>(UVDS franachise @ CFL February)</t>
  </si>
  <si>
    <t>(UVDS franachise @ CFL March)</t>
  </si>
  <si>
    <t>(UVDS franachise @ CFL Totals)</t>
  </si>
  <si>
    <t>FIRST QUARTER TOTALS 2006</t>
  </si>
  <si>
    <t>FIRST QUARTER 2007</t>
  </si>
  <si>
    <t>not in use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</si>
</sst>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u val="single"/>
      <sz val="18"/>
      <color indexed="1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7">
          <cell r="D7">
            <v>3315.94</v>
          </cell>
        </row>
        <row r="45">
          <cell r="E45">
            <v>22.7332</v>
          </cell>
        </row>
      </sheetData>
      <sheetData sheetId="1">
        <row r="5">
          <cell r="D5">
            <v>678.67</v>
          </cell>
        </row>
        <row r="7">
          <cell r="D7">
            <v>2655.64</v>
          </cell>
        </row>
        <row r="44">
          <cell r="E44">
            <v>16.5529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C6">
            <v>1976.97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workbookViewId="0" topLeftCell="H1">
      <selection activeCell="H1" sqref="H1:J1"/>
    </sheetView>
  </sheetViews>
  <sheetFormatPr defaultColWidth="9.140625" defaultRowHeight="12.75"/>
  <cols>
    <col min="1" max="1" width="38.28125" style="0" hidden="1" customWidth="1"/>
    <col min="2" max="2" width="19.28125" style="0" hidden="1" customWidth="1"/>
    <col min="3" max="3" width="15.8515625" style="0" hidden="1" customWidth="1"/>
    <col min="4" max="4" width="18.140625" style="0" hidden="1" customWidth="1"/>
    <col min="5" max="6" width="15.8515625" style="0" hidden="1" customWidth="1"/>
    <col min="7" max="7" width="2.8515625" style="0" hidden="1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57421875" style="0" hidden="1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2.7109375" style="0" hidden="1" customWidth="1"/>
    <col min="22" max="22" width="37.8515625" style="0" hidden="1" customWidth="1"/>
    <col min="23" max="23" width="17.28125" style="0" hidden="1" customWidth="1"/>
    <col min="24" max="27" width="15.8515625" style="0" hidden="1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7" s="35" customFormat="1" ht="22.5">
      <c r="A3" s="42" t="s">
        <v>43</v>
      </c>
      <c r="B3" s="42"/>
      <c r="C3" s="42"/>
      <c r="D3" s="3"/>
      <c r="E3" s="3"/>
      <c r="F3" s="3"/>
      <c r="H3" s="42" t="s">
        <v>43</v>
      </c>
      <c r="I3" s="42"/>
      <c r="J3" s="42"/>
      <c r="K3" s="3"/>
      <c r="L3" s="3"/>
      <c r="M3" s="3"/>
      <c r="O3" s="42" t="s">
        <v>43</v>
      </c>
      <c r="P3" s="42"/>
      <c r="Q3" s="42"/>
      <c r="R3" s="3"/>
      <c r="S3" s="3"/>
      <c r="T3" s="3"/>
      <c r="V3" s="42" t="s">
        <v>42</v>
      </c>
      <c r="W3" s="42"/>
      <c r="X3" s="42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38"/>
      <c r="I4" s="4"/>
      <c r="J4" s="4"/>
      <c r="K4" s="3"/>
      <c r="L4" s="3"/>
      <c r="M4" s="3"/>
      <c r="O4" s="38" t="s">
        <v>44</v>
      </c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3" t="s">
        <v>35</v>
      </c>
      <c r="C5" s="43"/>
      <c r="D5" s="43"/>
      <c r="E5" s="5"/>
      <c r="F5" s="5"/>
      <c r="H5" s="4"/>
      <c r="I5" s="43" t="s">
        <v>36</v>
      </c>
      <c r="J5" s="43"/>
      <c r="K5" s="43"/>
      <c r="L5" s="5"/>
      <c r="M5" s="5"/>
      <c r="O5" s="4"/>
      <c r="P5" s="43" t="s">
        <v>37</v>
      </c>
      <c r="Q5" s="43"/>
      <c r="R5" s="43"/>
      <c r="S5" s="5"/>
      <c r="T5" s="5"/>
      <c r="V5" s="4"/>
      <c r="W5" s="43"/>
      <c r="X5" s="43"/>
      <c r="Y5" s="43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'[1]BP JAN '!$D$5</f>
        <v>906.83</v>
      </c>
      <c r="E8" s="11"/>
      <c r="F8" s="39">
        <f>'[1]BP JAN '!$E$45</f>
        <v>22.7332</v>
      </c>
      <c r="G8" s="34"/>
      <c r="H8" s="11"/>
      <c r="I8" s="11"/>
      <c r="J8" s="11"/>
      <c r="K8" s="39">
        <f>'[1]BP FEB '!$D$5</f>
        <v>678.67</v>
      </c>
      <c r="L8" s="11"/>
      <c r="M8" s="39">
        <f>'[1]BP FEB '!$E$44</f>
        <v>16.5529</v>
      </c>
      <c r="N8" s="34"/>
      <c r="O8" s="11"/>
      <c r="P8" s="11"/>
      <c r="Q8" s="11"/>
      <c r="R8" s="12">
        <v>805.32</v>
      </c>
      <c r="S8" s="11"/>
      <c r="T8" s="12">
        <v>34.56</v>
      </c>
      <c r="V8" s="11"/>
      <c r="W8" s="11"/>
      <c r="X8" s="11"/>
      <c r="Y8" s="12">
        <f>D8+K8+R8</f>
        <v>2390.82</v>
      </c>
      <c r="Z8" s="11"/>
      <c r="AA8" s="12">
        <f>F8+M8+T8</f>
        <v>73.8461</v>
      </c>
    </row>
    <row r="9" spans="1:27" ht="18">
      <c r="A9" s="13" t="s">
        <v>4</v>
      </c>
      <c r="B9" s="14">
        <v>1940</v>
      </c>
      <c r="C9" s="15">
        <f>B9/B$42</f>
        <v>0.6344015696533682</v>
      </c>
      <c r="D9" s="16">
        <f>D$8*C9</f>
        <v>575.2943754087639</v>
      </c>
      <c r="E9" s="17"/>
      <c r="F9" s="16"/>
      <c r="G9" s="34"/>
      <c r="H9" s="13" t="s">
        <v>4</v>
      </c>
      <c r="I9" s="14">
        <v>1425</v>
      </c>
      <c r="J9" s="15">
        <f>I9/I$42</f>
        <v>0.6012658227848101</v>
      </c>
      <c r="K9" s="16">
        <f>K$8*J9</f>
        <v>408.0610759493671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V9" s="13" t="s">
        <v>4</v>
      </c>
      <c r="W9" s="14">
        <f>SUM(B9+I9+P9)</f>
        <v>3365</v>
      </c>
      <c r="X9" s="15">
        <f>W9/W$42</f>
        <v>0.6195912354999079</v>
      </c>
      <c r="Y9" s="16">
        <f>Y$8*X9</f>
        <v>1481.33111765789</v>
      </c>
      <c r="Z9" s="17"/>
      <c r="AA9" s="16"/>
    </row>
    <row r="10" spans="1:27" ht="18">
      <c r="A10" s="13" t="s">
        <v>5</v>
      </c>
      <c r="B10" s="14">
        <v>492</v>
      </c>
      <c r="C10" s="15">
        <f aca="true" t="shared" si="0" ref="C10:C16">B10/B$42</f>
        <v>0.16088947024198821</v>
      </c>
      <c r="D10" s="16">
        <f aca="true" t="shared" si="1" ref="D10:D16">D$8*C10</f>
        <v>145.89939829954218</v>
      </c>
      <c r="E10" s="17"/>
      <c r="F10" s="16"/>
      <c r="G10" s="34"/>
      <c r="H10" s="13" t="s">
        <v>5</v>
      </c>
      <c r="I10" s="14">
        <v>364</v>
      </c>
      <c r="J10" s="15">
        <f aca="true" t="shared" si="2" ref="J10:J16">I10/I$42</f>
        <v>0.15358649789029535</v>
      </c>
      <c r="K10" s="16">
        <f aca="true" t="shared" si="3" ref="K10:K16">K$8*J10</f>
        <v>104.23454852320674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V10" s="13" t="s">
        <v>5</v>
      </c>
      <c r="W10" s="14">
        <f aca="true" t="shared" si="6" ref="W10:W18">SUM(B10+I10+P10)</f>
        <v>856</v>
      </c>
      <c r="X10" s="15">
        <f aca="true" t="shared" si="7" ref="X10:X16">W10/W$42</f>
        <v>0.1576136991345977</v>
      </c>
      <c r="Y10" s="16">
        <f aca="true" t="shared" si="8" ref="Y10:Y16">Y$8*X10</f>
        <v>376.8259841649789</v>
      </c>
      <c r="Z10" s="17"/>
      <c r="AA10" s="16"/>
    </row>
    <row r="11" spans="1:27" ht="18">
      <c r="A11" s="18" t="s">
        <v>6</v>
      </c>
      <c r="B11" s="14">
        <v>279</v>
      </c>
      <c r="C11" s="15">
        <f t="shared" si="0"/>
        <v>0.09123610202746893</v>
      </c>
      <c r="D11" s="16">
        <f t="shared" si="1"/>
        <v>82.73563440156965</v>
      </c>
      <c r="E11" s="17"/>
      <c r="F11" s="16"/>
      <c r="G11" s="34"/>
      <c r="H11" s="18" t="s">
        <v>6</v>
      </c>
      <c r="I11" s="14">
        <v>224</v>
      </c>
      <c r="J11" s="15">
        <f t="shared" si="2"/>
        <v>0.09451476793248945</v>
      </c>
      <c r="K11" s="16">
        <f t="shared" si="3"/>
        <v>64.14433755274261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V11" s="18" t="s">
        <v>6</v>
      </c>
      <c r="W11" s="14">
        <f t="shared" si="6"/>
        <v>503</v>
      </c>
      <c r="X11" s="15">
        <f t="shared" si="7"/>
        <v>0.0926164610568956</v>
      </c>
      <c r="Y11" s="16">
        <f t="shared" si="8"/>
        <v>221.42928742404715</v>
      </c>
      <c r="Z11" s="17"/>
      <c r="AA11" s="16"/>
    </row>
    <row r="12" spans="1:27" ht="18">
      <c r="A12" s="18" t="s">
        <v>7</v>
      </c>
      <c r="B12" s="14">
        <v>72</v>
      </c>
      <c r="C12" s="15">
        <f t="shared" si="0"/>
        <v>0.02354480052321779</v>
      </c>
      <c r="D12" s="16">
        <f t="shared" si="1"/>
        <v>21.351131458469588</v>
      </c>
      <c r="E12" s="17"/>
      <c r="F12" s="16"/>
      <c r="G12" s="34"/>
      <c r="H12" s="18" t="s">
        <v>7</v>
      </c>
      <c r="I12" s="14">
        <v>67</v>
      </c>
      <c r="J12" s="15">
        <f t="shared" si="2"/>
        <v>0.028270042194092827</v>
      </c>
      <c r="K12" s="16">
        <f t="shared" si="3"/>
        <v>19.18602953586498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V12" s="18" t="s">
        <v>7</v>
      </c>
      <c r="W12" s="14">
        <f t="shared" si="6"/>
        <v>139</v>
      </c>
      <c r="X12" s="15">
        <f t="shared" si="7"/>
        <v>0.02559381329405266</v>
      </c>
      <c r="Y12" s="16">
        <f t="shared" si="8"/>
        <v>61.19020069968698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0.023217789404839765</v>
      </c>
      <c r="D13" s="16">
        <f t="shared" si="1"/>
        <v>21.054587965990844</v>
      </c>
      <c r="E13" s="17"/>
      <c r="F13" s="16"/>
      <c r="G13" s="34"/>
      <c r="H13" s="18" t="s">
        <v>8</v>
      </c>
      <c r="I13" s="14">
        <v>61</v>
      </c>
      <c r="J13" s="15">
        <f t="shared" si="2"/>
        <v>0.025738396624472575</v>
      </c>
      <c r="K13" s="16">
        <f t="shared" si="3"/>
        <v>17.4678776371308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V13" s="18" t="s">
        <v>8</v>
      </c>
      <c r="W13" s="14">
        <f t="shared" si="6"/>
        <v>132</v>
      </c>
      <c r="X13" s="15">
        <f t="shared" si="7"/>
        <v>0.024304916221690297</v>
      </c>
      <c r="Y13" s="16">
        <f t="shared" si="8"/>
        <v>58.1086798011416</v>
      </c>
      <c r="Z13" s="17"/>
      <c r="AA13" s="16"/>
    </row>
    <row r="14" spans="1:27" ht="18">
      <c r="A14" s="13" t="s">
        <v>9</v>
      </c>
      <c r="B14" s="14">
        <v>45</v>
      </c>
      <c r="C14" s="15">
        <f t="shared" si="0"/>
        <v>0.014715500327011119</v>
      </c>
      <c r="D14" s="16">
        <f t="shared" si="1"/>
        <v>13.344457161543493</v>
      </c>
      <c r="E14" s="17"/>
      <c r="F14" s="16"/>
      <c r="G14" s="34"/>
      <c r="H14" s="13" t="s">
        <v>9</v>
      </c>
      <c r="I14" s="14">
        <v>59</v>
      </c>
      <c r="J14" s="15">
        <f t="shared" si="2"/>
        <v>0.024894514767932488</v>
      </c>
      <c r="K14" s="16">
        <f t="shared" si="3"/>
        <v>16.895160337552742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V14" s="13" t="s">
        <v>9</v>
      </c>
      <c r="W14" s="14">
        <f t="shared" si="6"/>
        <v>104</v>
      </c>
      <c r="X14" s="15">
        <f t="shared" si="7"/>
        <v>0.01914932793224084</v>
      </c>
      <c r="Y14" s="16">
        <f t="shared" si="8"/>
        <v>45.78259620696005</v>
      </c>
      <c r="Z14" s="17"/>
      <c r="AA14" s="16"/>
    </row>
    <row r="15" spans="1:27" ht="18">
      <c r="A15" s="18" t="s">
        <v>10</v>
      </c>
      <c r="B15" s="14">
        <v>22</v>
      </c>
      <c r="C15" s="15">
        <f t="shared" si="0"/>
        <v>0.007194244604316547</v>
      </c>
      <c r="D15" s="16">
        <f t="shared" si="1"/>
        <v>6.523956834532375</v>
      </c>
      <c r="E15" s="17"/>
      <c r="F15" s="16"/>
      <c r="G15" s="34"/>
      <c r="H15" s="18" t="s">
        <v>10</v>
      </c>
      <c r="I15" s="14">
        <v>18</v>
      </c>
      <c r="J15" s="15">
        <f t="shared" si="2"/>
        <v>0.007594936708860759</v>
      </c>
      <c r="K15" s="16">
        <f t="shared" si="3"/>
        <v>5.154455696202531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V15" s="18" t="s">
        <v>10</v>
      </c>
      <c r="W15" s="14">
        <f t="shared" si="6"/>
        <v>40</v>
      </c>
      <c r="X15" s="15">
        <f t="shared" si="7"/>
        <v>0.0073651261277849385</v>
      </c>
      <c r="Y15" s="16">
        <f t="shared" si="8"/>
        <v>17.608690848830786</v>
      </c>
      <c r="Z15" s="17"/>
      <c r="AA15" s="16"/>
    </row>
    <row r="16" spans="1:27" ht="18">
      <c r="A16" s="18" t="s">
        <v>11</v>
      </c>
      <c r="B16" s="14">
        <v>11</v>
      </c>
      <c r="C16" s="15">
        <f t="shared" si="0"/>
        <v>0.0035971223021582736</v>
      </c>
      <c r="D16" s="16">
        <f t="shared" si="1"/>
        <v>3.2619784172661874</v>
      </c>
      <c r="E16" s="17"/>
      <c r="F16" s="16"/>
      <c r="G16" s="34"/>
      <c r="H16" s="18" t="s">
        <v>11</v>
      </c>
      <c r="I16" s="14">
        <v>14</v>
      </c>
      <c r="J16" s="15">
        <f t="shared" si="2"/>
        <v>0.00590717299578059</v>
      </c>
      <c r="K16" s="16">
        <f t="shared" si="3"/>
        <v>4.009021097046413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V16" s="18" t="s">
        <v>11</v>
      </c>
      <c r="W16" s="14">
        <f t="shared" si="6"/>
        <v>25</v>
      </c>
      <c r="X16" s="15">
        <f t="shared" si="7"/>
        <v>0.004603203829865586</v>
      </c>
      <c r="Y16" s="16">
        <f t="shared" si="8"/>
        <v>11.005431780519242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2932</v>
      </c>
      <c r="C18" s="15">
        <f>SUM(C9:C17)</f>
        <v>0.9587965990843688</v>
      </c>
      <c r="D18" s="17"/>
      <c r="E18" s="21">
        <f>D$8*C18</f>
        <v>869.4655199476782</v>
      </c>
      <c r="F18" s="21">
        <f>F$8*C18</f>
        <v>21.79651484630477</v>
      </c>
      <c r="G18" s="34"/>
      <c r="H18" s="19" t="s">
        <v>30</v>
      </c>
      <c r="I18" s="20">
        <f>SUM(I9:I17)</f>
        <v>2232</v>
      </c>
      <c r="J18" s="15">
        <f>SUM(J9:J17)</f>
        <v>0.9417721518987341</v>
      </c>
      <c r="K18" s="17"/>
      <c r="L18" s="21">
        <f>K$8*J18</f>
        <v>639.1525063291139</v>
      </c>
      <c r="M18" s="21">
        <f>M$8*J18</f>
        <v>15.589060253164556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V18" s="19" t="s">
        <v>30</v>
      </c>
      <c r="W18" s="14">
        <f t="shared" si="6"/>
        <v>5164</v>
      </c>
      <c r="X18" s="15">
        <f>SUM(X9:X17)</f>
        <v>0.9508377830970355</v>
      </c>
      <c r="Y18" s="17"/>
      <c r="Z18" s="21">
        <f>Y$8*X18</f>
        <v>2273.2819885840545</v>
      </c>
      <c r="AA18" s="21">
        <f>AA$8*X18</f>
        <v>70.215662014362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16">
        <v>0.017352212389380534</v>
      </c>
      <c r="G20" s="34"/>
      <c r="H20" s="13" t="s">
        <v>26</v>
      </c>
      <c r="I20" s="14">
        <v>2</v>
      </c>
      <c r="J20" s="15">
        <f>I20/I$42</f>
        <v>0.0008438818565400844</v>
      </c>
      <c r="K20" s="16">
        <f>K$8*J20</f>
        <v>0.5727172995780591</v>
      </c>
      <c r="L20" s="17"/>
      <c r="M20" s="36">
        <f>M$8*J20</f>
        <v>0.013968691983122365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2</v>
      </c>
      <c r="X20" s="15">
        <f>W20/W$42</f>
        <v>0.0003682563063892469</v>
      </c>
      <c r="Y20" s="16">
        <f>Y$8*X20</f>
        <v>0.8804345424415393</v>
      </c>
      <c r="Z20" s="17"/>
      <c r="AA20" s="36">
        <f>AA$8*X20</f>
        <v>0.027194292027250967</v>
      </c>
    </row>
    <row r="21" spans="1:27" ht="18">
      <c r="A21" s="13" t="s">
        <v>12</v>
      </c>
      <c r="B21" s="14">
        <v>108</v>
      </c>
      <c r="C21" s="15">
        <f>B21/B$42</f>
        <v>0.03531720078482668</v>
      </c>
      <c r="D21" s="16">
        <f>D$8*C21</f>
        <v>32.02669718770438</v>
      </c>
      <c r="E21" s="17"/>
      <c r="F21" s="16">
        <v>1.0758371681415928</v>
      </c>
      <c r="G21" s="34"/>
      <c r="H21" s="13" t="s">
        <v>12</v>
      </c>
      <c r="I21" s="14">
        <v>121</v>
      </c>
      <c r="J21" s="15">
        <f>I21/I$42</f>
        <v>0.0510548523206751</v>
      </c>
      <c r="K21" s="16">
        <f>K$8*J21</f>
        <v>34.64939662447257</v>
      </c>
      <c r="L21" s="17"/>
      <c r="M21" s="36">
        <f>M$8*J21</f>
        <v>0.8451058649789029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V21" s="13" t="s">
        <v>12</v>
      </c>
      <c r="W21" s="14">
        <f>B21+I21+P21</f>
        <v>229</v>
      </c>
      <c r="X21" s="15">
        <f>W21/W$42</f>
        <v>0.04216534708156877</v>
      </c>
      <c r="Y21" s="16">
        <f>Y$8*X21</f>
        <v>100.80975510955626</v>
      </c>
      <c r="Z21" s="17"/>
      <c r="AA21" s="36">
        <f>AA$8*X21</f>
        <v>3.113746437120236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108</v>
      </c>
      <c r="C23" s="15">
        <f>SUM(C20:C22)</f>
        <v>0.03531720078482668</v>
      </c>
      <c r="D23" s="16"/>
      <c r="E23" s="21">
        <f>D$8*C23</f>
        <v>32.02669718770438</v>
      </c>
      <c r="F23" s="21">
        <f>F$8*C23</f>
        <v>0.802872988881622</v>
      </c>
      <c r="G23" s="34"/>
      <c r="H23" s="23" t="s">
        <v>31</v>
      </c>
      <c r="I23" s="14">
        <f>SUM(I20:I22)</f>
        <v>123</v>
      </c>
      <c r="J23" s="15">
        <f>SUM(J20:J22)</f>
        <v>0.05189873417721519</v>
      </c>
      <c r="K23" s="16"/>
      <c r="L23" s="21">
        <f>K$8*J23</f>
        <v>35.22211392405063</v>
      </c>
      <c r="M23" s="21">
        <f>SUM(M20:M22)</f>
        <v>0.8590745569620253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SUM(T20:T22)</f>
        <v>0</v>
      </c>
      <c r="V23" s="23" t="s">
        <v>31</v>
      </c>
      <c r="W23" s="14">
        <f>SUM(W20:W22)</f>
        <v>231</v>
      </c>
      <c r="X23" s="15">
        <f>SUM(X20:X22)</f>
        <v>0.042533603387958016</v>
      </c>
      <c r="Y23" s="16"/>
      <c r="Z23" s="21">
        <f>Y$8*X23</f>
        <v>101.69018965199778</v>
      </c>
      <c r="AA23" s="21">
        <f>AA$8*X23</f>
        <v>3.140940729147487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16"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1</v>
      </c>
      <c r="J26" s="15">
        <f t="shared" si="11"/>
        <v>0.0004219409282700422</v>
      </c>
      <c r="K26" s="16">
        <f t="shared" si="12"/>
        <v>0.28635864978902953</v>
      </c>
      <c r="L26" s="17"/>
      <c r="M26" s="36">
        <f aca="true" t="shared" si="17" ref="M26:M31">M$8*J26</f>
        <v>0.006984345991561182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1</v>
      </c>
      <c r="X26" s="15">
        <f t="shared" si="15"/>
        <v>0.00018412815319462345</v>
      </c>
      <c r="Y26" s="16">
        <f t="shared" si="16"/>
        <v>0.44021727122076965</v>
      </c>
      <c r="Z26" s="17"/>
      <c r="AA26" s="36">
        <f aca="true" t="shared" si="20" ref="AA26:AA31">AA$8*X26</f>
        <v>0.013597146013625484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</row>
    <row r="31" spans="1:27" ht="18">
      <c r="A31" s="13" t="s">
        <v>18</v>
      </c>
      <c r="B31" s="14">
        <v>5</v>
      </c>
      <c r="C31" s="15">
        <f t="shared" si="9"/>
        <v>0.0016350555918901242</v>
      </c>
      <c r="D31" s="16">
        <f t="shared" si="10"/>
        <v>1.4827174623937214</v>
      </c>
      <c r="E31" s="17"/>
      <c r="F31" s="16">
        <v>0.017352212389380534</v>
      </c>
      <c r="G31" s="34"/>
      <c r="H31" s="13" t="s">
        <v>18</v>
      </c>
      <c r="I31" s="14">
        <v>5</v>
      </c>
      <c r="J31" s="15">
        <f t="shared" si="11"/>
        <v>0.002109704641350211</v>
      </c>
      <c r="K31" s="16">
        <f t="shared" si="12"/>
        <v>1.4317932489451475</v>
      </c>
      <c r="L31" s="17"/>
      <c r="M31" s="36">
        <f t="shared" si="17"/>
        <v>0.03492172995780591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8"/>
        <v>0</v>
      </c>
      <c r="V31" s="13" t="s">
        <v>18</v>
      </c>
      <c r="W31" s="14">
        <f t="shared" si="19"/>
        <v>10</v>
      </c>
      <c r="X31" s="15">
        <f t="shared" si="15"/>
        <v>0.0018412815319462346</v>
      </c>
      <c r="Y31" s="16">
        <f t="shared" si="16"/>
        <v>4.402172712207697</v>
      </c>
      <c r="Z31" s="17"/>
      <c r="AA31" s="36">
        <f t="shared" si="20"/>
        <v>0.13597146013625486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0.0016350555918901242</v>
      </c>
      <c r="D33" s="16"/>
      <c r="E33" s="21">
        <f>D$8*C33</f>
        <v>1.4827174623937214</v>
      </c>
      <c r="F33" s="21">
        <f>F$8*C33</f>
        <v>0.037170045781556575</v>
      </c>
      <c r="G33" s="34"/>
      <c r="H33" s="24" t="s">
        <v>19</v>
      </c>
      <c r="I33" s="14">
        <f>SUM(I25:I32)</f>
        <v>6</v>
      </c>
      <c r="J33" s="15">
        <f>SUM(J25:J32)</f>
        <v>0.0025316455696202528</v>
      </c>
      <c r="K33" s="16"/>
      <c r="L33" s="21">
        <f>K$8*J33</f>
        <v>1.7181518987341768</v>
      </c>
      <c r="M33" s="21">
        <f>SUM(M25:M32)</f>
        <v>0.04190607594936709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SUM(T25:T32)</f>
        <v>0</v>
      </c>
      <c r="V33" s="24" t="s">
        <v>19</v>
      </c>
      <c r="W33" s="14">
        <f>SUM(W25:W32)</f>
        <v>11</v>
      </c>
      <c r="X33" s="15">
        <f>SUM(X25:X32)</f>
        <v>0.0020254096851408583</v>
      </c>
      <c r="Y33" s="16"/>
      <c r="Z33" s="21">
        <f>Y$8*X33</f>
        <v>4.842389983428467</v>
      </c>
      <c r="AA33" s="21">
        <f>AA$8*X33</f>
        <v>0.14956860614988035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8</v>
      </c>
      <c r="C36" s="15">
        <f>B36/B$42</f>
        <v>0.002616088947024199</v>
      </c>
      <c r="D36" s="16">
        <f>D$8*C36</f>
        <v>2.3723479398299543</v>
      </c>
      <c r="E36" s="17"/>
      <c r="F36" s="16">
        <v>0</v>
      </c>
      <c r="G36" s="34"/>
      <c r="H36" s="13" t="s">
        <v>21</v>
      </c>
      <c r="I36" s="14">
        <v>6</v>
      </c>
      <c r="J36" s="15">
        <f>I36/I$42</f>
        <v>0.002531645569620253</v>
      </c>
      <c r="K36" s="16">
        <f>K$8*J36</f>
        <v>1.718151898734177</v>
      </c>
      <c r="L36" s="17"/>
      <c r="M36" s="36">
        <f>M$8*J36</f>
        <v>0.04190607594936709</v>
      </c>
      <c r="N36" s="34"/>
      <c r="O36" s="13" t="s">
        <v>21</v>
      </c>
      <c r="P36" s="14">
        <v>3</v>
      </c>
      <c r="Q36" s="15">
        <f>P36/P$42</f>
        <v>1</v>
      </c>
      <c r="R36" s="16">
        <f>R$8*Q36</f>
        <v>805.32</v>
      </c>
      <c r="S36" s="17"/>
      <c r="T36" s="36">
        <f>T$8*Q36</f>
        <v>34.56</v>
      </c>
      <c r="V36" s="13" t="s">
        <v>21</v>
      </c>
      <c r="W36" s="14">
        <f>B36+I36+P36</f>
        <v>17</v>
      </c>
      <c r="X36" s="15">
        <f>W36/W$42</f>
        <v>0.0031301786043085988</v>
      </c>
      <c r="Y36" s="16">
        <f>Y$8*X36</f>
        <v>7.483693610753084</v>
      </c>
      <c r="Z36" s="17"/>
      <c r="AA36" s="36">
        <f>AA$8*X36</f>
        <v>0.23115148223163323</v>
      </c>
    </row>
    <row r="37" spans="1:27" ht="18">
      <c r="A37" s="13" t="s">
        <v>22</v>
      </c>
      <c r="B37" s="14">
        <v>5</v>
      </c>
      <c r="C37" s="15">
        <f>B37/B$42</f>
        <v>0.0016350555918901242</v>
      </c>
      <c r="D37" s="16">
        <f>D$8*C37</f>
        <v>1.4827174623937214</v>
      </c>
      <c r="E37" s="17"/>
      <c r="F37" s="16">
        <v>0</v>
      </c>
      <c r="G37" s="34"/>
      <c r="H37" s="13" t="s">
        <v>22</v>
      </c>
      <c r="I37" s="14">
        <v>3</v>
      </c>
      <c r="J37" s="15">
        <f>I37/I$42</f>
        <v>0.0012658227848101266</v>
      </c>
      <c r="K37" s="16">
        <f>K$8*J37</f>
        <v>0.8590759493670885</v>
      </c>
      <c r="L37" s="17"/>
      <c r="M37" s="36">
        <f>M$8*J37</f>
        <v>0.020953037974683546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V37" s="13" t="s">
        <v>22</v>
      </c>
      <c r="W37" s="14">
        <f>B37+I37+P37</f>
        <v>8</v>
      </c>
      <c r="X37" s="15">
        <f>W37/W$42</f>
        <v>0.0014730252255569876</v>
      </c>
      <c r="Y37" s="16">
        <f>Y$8*X37</f>
        <v>3.521738169766157</v>
      </c>
      <c r="Z37" s="17"/>
      <c r="AA37" s="36">
        <f>AA$8*X37</f>
        <v>0.10877716810900387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40">
        <f>SUM(D9:D38)</f>
        <v>906.8299999999999</v>
      </c>
      <c r="E39" s="17"/>
      <c r="F39" s="16"/>
      <c r="G39" s="34"/>
      <c r="H39" s="13"/>
      <c r="I39" s="14"/>
      <c r="J39" s="15"/>
      <c r="K39" s="40">
        <f>SUM(K9:K38)</f>
        <v>678.67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13</v>
      </c>
      <c r="C40" s="15">
        <f>SUM(C35:C39)</f>
        <v>0.004251144538914323</v>
      </c>
      <c r="D40" s="17"/>
      <c r="E40" s="21">
        <f>D$8*C40</f>
        <v>3.855065402223676</v>
      </c>
      <c r="F40" s="21">
        <f>F$8*C40</f>
        <v>0.09664211903204709</v>
      </c>
      <c r="G40" s="34"/>
      <c r="H40" s="24" t="s">
        <v>24</v>
      </c>
      <c r="I40" s="14">
        <f>SUM(I35:I39)</f>
        <v>9</v>
      </c>
      <c r="J40" s="15">
        <f>SUM(J35:J39)</f>
        <v>0.00379746835443038</v>
      </c>
      <c r="K40" s="17"/>
      <c r="L40" s="21">
        <f>K$8*J40</f>
        <v>2.577227848101266</v>
      </c>
      <c r="M40" s="21">
        <f>SUM(M35:M38)</f>
        <v>0.06285911392405064</v>
      </c>
      <c r="N40" s="34"/>
      <c r="O40" s="24" t="s">
        <v>24</v>
      </c>
      <c r="P40" s="14">
        <f>SUM(P35:P39)</f>
        <v>3</v>
      </c>
      <c r="Q40" s="15">
        <f>SUM(Q35:Q39)</f>
        <v>1</v>
      </c>
      <c r="R40" s="17"/>
      <c r="S40" s="21">
        <f>R$8*Q40</f>
        <v>805.32</v>
      </c>
      <c r="T40" s="21">
        <f>SUM(T35:T38)</f>
        <v>34.56</v>
      </c>
      <c r="V40" s="24" t="s">
        <v>24</v>
      </c>
      <c r="W40" s="14">
        <f>SUM(W35:W39)</f>
        <v>25</v>
      </c>
      <c r="X40" s="15">
        <f>SUM(X35:X39)</f>
        <v>0.004603203829865586</v>
      </c>
      <c r="Y40" s="17"/>
      <c r="Z40" s="21">
        <f>Y$8*X40</f>
        <v>11.005431780519242</v>
      </c>
      <c r="AA40" s="21">
        <f>AA$8*X40</f>
        <v>0.3399286503406371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B18+B23+B33+B40</f>
        <v>3058</v>
      </c>
      <c r="C42" s="27">
        <v>1</v>
      </c>
      <c r="D42" s="28">
        <f>D8</f>
        <v>906.83</v>
      </c>
      <c r="E42" s="28">
        <f>SUM(E17:E41)</f>
        <v>906.8299999999999</v>
      </c>
      <c r="F42" s="28">
        <f>SUM(F18+F23+F33+F40)</f>
        <v>22.733199999999997</v>
      </c>
      <c r="G42" s="34"/>
      <c r="H42" s="25" t="s">
        <v>32</v>
      </c>
      <c r="I42" s="26">
        <f>SUM(I18+I23+I33+I40)</f>
        <v>2370</v>
      </c>
      <c r="J42" s="27">
        <f>J18+J23+J33+J40</f>
        <v>1</v>
      </c>
      <c r="K42" s="28">
        <f>K8</f>
        <v>678.67</v>
      </c>
      <c r="L42" s="28">
        <f>SUM(L9:L41)</f>
        <v>678.67</v>
      </c>
      <c r="M42" s="28">
        <f>SUM(M18+M23+M33+M40)</f>
        <v>16.5529</v>
      </c>
      <c r="N42" s="34"/>
      <c r="O42" s="25" t="s">
        <v>32</v>
      </c>
      <c r="P42" s="26">
        <f>SUM(P18+P23+P33+P40)</f>
        <v>3</v>
      </c>
      <c r="Q42" s="27">
        <f>Q18+Q23+Q33+Q40</f>
        <v>1</v>
      </c>
      <c r="R42" s="28">
        <f>SUM(R9:R41)</f>
        <v>805.32</v>
      </c>
      <c r="S42" s="28">
        <f>SUM(S9:S41)</f>
        <v>805.32</v>
      </c>
      <c r="T42" s="28">
        <f>SUM(T18+T23+T33+T40)</f>
        <v>34.56</v>
      </c>
      <c r="V42" s="25" t="s">
        <v>32</v>
      </c>
      <c r="W42" s="26">
        <f>SUM(W40,W33,W23,W18)</f>
        <v>5431</v>
      </c>
      <c r="X42" s="27">
        <f>X18+X23+X33+X40</f>
        <v>0.9999999999999999</v>
      </c>
      <c r="Y42" s="28">
        <f>SUM(Y9:Y41)</f>
        <v>2390.82</v>
      </c>
      <c r="Z42" s="28">
        <f>SUM(Z9:Z41)</f>
        <v>2390.8199999999997</v>
      </c>
      <c r="AA42" s="28">
        <f>SUM(AA18+AA23+AA33+AA40)</f>
        <v>73.8461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JAN '!$D$7</f>
        <v>3315.94</v>
      </c>
      <c r="F44" s="6"/>
      <c r="G44" s="34"/>
      <c r="H44" s="13" t="s">
        <v>34</v>
      </c>
      <c r="I44" s="31"/>
      <c r="J44" s="31"/>
      <c r="K44" s="31"/>
      <c r="L44" s="28">
        <f>'[1]BP FEB '!$D$7</f>
        <v>2655.64</v>
      </c>
      <c r="M44" s="6"/>
      <c r="N44" s="34"/>
      <c r="O44" s="13" t="s">
        <v>34</v>
      </c>
      <c r="P44" s="31"/>
      <c r="Q44" s="31"/>
      <c r="R44" s="31"/>
      <c r="S44" s="28">
        <v>3460.21</v>
      </c>
      <c r="T44" s="6"/>
      <c r="V44" s="13" t="s">
        <v>34</v>
      </c>
      <c r="W44" s="31"/>
      <c r="X44" s="31"/>
      <c r="Y44" s="31"/>
      <c r="Z44" s="28">
        <f>E44+L44+S44</f>
        <v>9431.79</v>
      </c>
      <c r="AA44" s="6"/>
    </row>
    <row r="45" spans="1:27" ht="15.75">
      <c r="A45" s="32" t="s">
        <v>38</v>
      </c>
      <c r="B45" s="28">
        <f>'[1]BP JAN '!$D$6</f>
        <v>2409.11</v>
      </c>
      <c r="C45" s="33"/>
      <c r="D45" s="31"/>
      <c r="E45" s="28"/>
      <c r="F45" s="6"/>
      <c r="G45" s="34"/>
      <c r="H45" s="32" t="s">
        <v>39</v>
      </c>
      <c r="I45" s="26">
        <f>'[2]Feb'!$C$6</f>
        <v>1976.97</v>
      </c>
      <c r="J45" s="33"/>
      <c r="K45" s="31"/>
      <c r="L45" s="28"/>
      <c r="M45" s="6"/>
      <c r="N45" s="34"/>
      <c r="O45" s="32" t="s">
        <v>40</v>
      </c>
      <c r="P45" s="37">
        <v>2654.89</v>
      </c>
      <c r="Q45" s="33"/>
      <c r="R45" s="31"/>
      <c r="S45" s="28"/>
      <c r="T45" s="6"/>
      <c r="V45" s="32" t="s">
        <v>41</v>
      </c>
      <c r="W45" s="26">
        <f>B45+I45+P45</f>
        <v>7040.969999999999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O1:Q1"/>
    <mergeCell ref="O2:Q2"/>
    <mergeCell ref="O3:Q3"/>
    <mergeCell ref="P5:R5"/>
    <mergeCell ref="H1:J1"/>
    <mergeCell ref="H2:J2"/>
    <mergeCell ref="H3:J3"/>
    <mergeCell ref="I5:K5"/>
    <mergeCell ref="A1:C1"/>
    <mergeCell ref="A2:C2"/>
    <mergeCell ref="A3:C3"/>
    <mergeCell ref="B5:D5"/>
  </mergeCells>
  <printOptions horizontalCentered="1"/>
  <pageMargins left="0" right="0" top="0" bottom="0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2007-03-09T22:16:27Z</cp:lastPrinted>
  <dcterms:created xsi:type="dcterms:W3CDTF">2007-02-07T00:13:27Z</dcterms:created>
  <dcterms:modified xsi:type="dcterms:W3CDTF">2007-03-09T22:16:42Z</dcterms:modified>
  <cp:category/>
  <cp:version/>
  <cp:contentType/>
  <cp:contentStatus/>
</cp:coreProperties>
</file>