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IRST 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<sst xmlns="http://schemas.openxmlformats.org/spreadsheetml/2006/main" count="151" uniqueCount="46">
  <si>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</si>
  <si>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</si>
  <si>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</si>
  <si>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</si>
  <si>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</si>
  <si>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</si>
  <si>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</si>
  <si>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</si>
  <si>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</si>
  <si>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</si>
  <si>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</si>
  <si>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</si>
  <si>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</si>
  <si>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</si>
  <si>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</si>
  <si>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</si>
  <si>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</si>
  <si>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</si>
  <si>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</si>
  <si>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</si>
  <si>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</si>
  <si>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</si>
  <si>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</si>
  <si>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</si>
  <si>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</si>
  <si>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</si>
  <si>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</si>
  <si>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</si>
  <si>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</si>
  <si>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</si>
  <si>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</si>
  <si>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</si>
  <si>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</si>
  <si>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</si>
  <si>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</si>
  <si>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JANUARY</t>
  </si>
  <si>
    <t>FEBRUARY</t>
  </si>
  <si>
    <t>MARCH</t>
  </si>
  <si>
    <t>(UVDS franachise @ CFL January)</t>
  </si>
  <si>
    <t>(UVDS franachise @ CFL February)</t>
  </si>
  <si>
    <t>(UVDS franachise @ CFL March)</t>
  </si>
  <si>
    <t>(UVDS franachise @ CFL Totals)</t>
  </si>
  <si>
    <t>FIRST QUARTER TOTALS 2006</t>
  </si>
  <si>
    <t>FIRST QUARTER 2007</t>
  </si>
  <si>
    <t xml:space="preserve">not in use </t>
  </si>
  <si>
    <t>not in 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</si>
</sst>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CFL%202007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workbookViewId="0" topLeftCell="A1">
      <selection activeCell="A1" sqref="A1:C1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574218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7109375" style="0" hidden="1" customWidth="1"/>
    <col min="22" max="22" width="37.8515625" style="0" hidden="1" customWidth="1"/>
    <col min="23" max="23" width="17.28125" style="0" hidden="1" customWidth="1"/>
    <col min="24" max="27" width="15.8515625" style="0" hidden="1" customWidth="1"/>
    <col min="28" max="28" width="0" style="0" hidden="1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2.5">
      <c r="A3" s="42" t="s">
        <v>43</v>
      </c>
      <c r="B3" s="42"/>
      <c r="C3" s="42"/>
      <c r="D3" s="3"/>
      <c r="E3" s="3"/>
      <c r="F3" s="3"/>
      <c r="H3" s="42" t="s">
        <v>43</v>
      </c>
      <c r="I3" s="42"/>
      <c r="J3" s="42"/>
      <c r="K3" s="3"/>
      <c r="L3" s="3"/>
      <c r="M3" s="3"/>
      <c r="O3" s="42" t="s">
        <v>43</v>
      </c>
      <c r="P3" s="42"/>
      <c r="Q3" s="42"/>
      <c r="R3" s="3"/>
      <c r="S3" s="3"/>
      <c r="T3" s="3"/>
      <c r="V3" s="42" t="s">
        <v>42</v>
      </c>
      <c r="W3" s="42"/>
      <c r="X3" s="42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 t="s">
        <v>44</v>
      </c>
      <c r="I4" s="4"/>
      <c r="J4" s="4"/>
      <c r="K4" s="3"/>
      <c r="L4" s="3"/>
      <c r="M4" s="3"/>
      <c r="O4" s="38" t="s">
        <v>45</v>
      </c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3" t="s">
        <v>35</v>
      </c>
      <c r="C5" s="43"/>
      <c r="D5" s="43"/>
      <c r="E5" s="5"/>
      <c r="F5" s="5"/>
      <c r="H5" s="4"/>
      <c r="I5" s="43" t="s">
        <v>36</v>
      </c>
      <c r="J5" s="43"/>
      <c r="K5" s="43"/>
      <c r="L5" s="5"/>
      <c r="M5" s="5"/>
      <c r="O5" s="4"/>
      <c r="P5" s="43" t="s">
        <v>37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JAN '!$D$5</f>
        <v>906.83</v>
      </c>
      <c r="E8" s="11"/>
      <c r="F8" s="39">
        <f>'[1]BP JAN '!$E$45</f>
        <v>22.7332</v>
      </c>
      <c r="G8" s="34"/>
      <c r="H8" s="11"/>
      <c r="I8" s="11"/>
      <c r="J8" s="11"/>
      <c r="K8" s="12">
        <v>1084.75</v>
      </c>
      <c r="L8" s="11"/>
      <c r="M8" s="12">
        <v>38.77</v>
      </c>
      <c r="N8" s="34"/>
      <c r="O8" s="11"/>
      <c r="P8" s="11"/>
      <c r="Q8" s="11"/>
      <c r="R8" s="12">
        <v>805.32</v>
      </c>
      <c r="S8" s="11"/>
      <c r="T8" s="12">
        <v>34.56</v>
      </c>
      <c r="V8" s="11"/>
      <c r="W8" s="11"/>
      <c r="X8" s="11"/>
      <c r="Y8" s="12">
        <f>D8+K8+R8</f>
        <v>2796.9</v>
      </c>
      <c r="Z8" s="11"/>
      <c r="AA8" s="12">
        <f>F8+M8+T8</f>
        <v>96.06320000000001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V9" s="13" t="s">
        <v>4</v>
      </c>
      <c r="W9" s="14">
        <f>SUM(B9+I9+P9)</f>
        <v>1940</v>
      </c>
      <c r="X9" s="15">
        <f>W9/W$42</f>
        <v>0.6335728282168517</v>
      </c>
      <c r="Y9" s="16">
        <f>Y$8*X9</f>
        <v>1772.0398432397126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V10" s="13" t="s">
        <v>5</v>
      </c>
      <c r="W10" s="14">
        <f aca="true" t="shared" si="6" ref="W10:W18">SUM(B10+I10+P10)</f>
        <v>492</v>
      </c>
      <c r="X10" s="15">
        <f aca="true" t="shared" si="7" ref="X10:X16">W10/W$42</f>
        <v>0.16067929457870672</v>
      </c>
      <c r="Y10" s="16">
        <f aca="true" t="shared" si="8" ref="Y10:Y16">Y$8*X10</f>
        <v>449.40391900718487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V11" s="18" t="s">
        <v>6</v>
      </c>
      <c r="W11" s="14">
        <f t="shared" si="6"/>
        <v>279</v>
      </c>
      <c r="X11" s="15">
        <f t="shared" si="7"/>
        <v>0.09111691704768125</v>
      </c>
      <c r="Y11" s="16">
        <f t="shared" si="8"/>
        <v>254.8449052906597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V12" s="18" t="s">
        <v>7</v>
      </c>
      <c r="W12" s="14">
        <f t="shared" si="6"/>
        <v>72</v>
      </c>
      <c r="X12" s="15">
        <f t="shared" si="7"/>
        <v>0.023514043109079032</v>
      </c>
      <c r="Y12" s="16">
        <f t="shared" si="8"/>
        <v>65.76642717178315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V13" s="18" t="s">
        <v>8</v>
      </c>
      <c r="W13" s="14">
        <f t="shared" si="6"/>
        <v>71</v>
      </c>
      <c r="X13" s="15">
        <f t="shared" si="7"/>
        <v>0.023187459177008492</v>
      </c>
      <c r="Y13" s="16">
        <f t="shared" si="8"/>
        <v>64.85300457217505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V14" s="13" t="s">
        <v>9</v>
      </c>
      <c r="W14" s="14">
        <f t="shared" si="6"/>
        <v>45</v>
      </c>
      <c r="X14" s="15">
        <f t="shared" si="7"/>
        <v>0.014696276943174396</v>
      </c>
      <c r="Y14" s="16">
        <f t="shared" si="8"/>
        <v>41.10401698236447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V15" s="18" t="s">
        <v>10</v>
      </c>
      <c r="W15" s="14">
        <f t="shared" si="6"/>
        <v>22</v>
      </c>
      <c r="X15" s="15">
        <f t="shared" si="7"/>
        <v>0.007184846505551927</v>
      </c>
      <c r="Y15" s="16">
        <f t="shared" si="8"/>
        <v>20.095297191378183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V16" s="18" t="s">
        <v>11</v>
      </c>
      <c r="W16" s="14">
        <f t="shared" si="6"/>
        <v>11</v>
      </c>
      <c r="X16" s="15">
        <f t="shared" si="7"/>
        <v>0.0035924232527759633</v>
      </c>
      <c r="Y16" s="16">
        <f t="shared" si="8"/>
        <v>10.047648595689092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V18" s="19" t="s">
        <v>30</v>
      </c>
      <c r="W18" s="14">
        <f t="shared" si="6"/>
        <v>2932</v>
      </c>
      <c r="X18" s="15">
        <f>SUM(X9:X17)</f>
        <v>0.9575440888308294</v>
      </c>
      <c r="Y18" s="17"/>
      <c r="Z18" s="21">
        <f>Y$8*X18</f>
        <v>2678.155062050947</v>
      </c>
      <c r="AA18" s="21">
        <f>AA$8*X18</f>
        <v>91.98474931417374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V21" s="13" t="s">
        <v>12</v>
      </c>
      <c r="W21" s="14">
        <f>B21+I21+P21</f>
        <v>108</v>
      </c>
      <c r="X21" s="15">
        <f>W21/W$42</f>
        <v>0.03527106466361855</v>
      </c>
      <c r="Y21" s="16">
        <f>Y$8*X21</f>
        <v>98.64964075767472</v>
      </c>
      <c r="Z21" s="17"/>
      <c r="AA21" s="36">
        <f>AA$8*X21</f>
        <v>3.3882513389941216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SUM(M20:M22)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SUM(T20:T22)</f>
        <v>0</v>
      </c>
      <c r="V23" s="23" t="s">
        <v>31</v>
      </c>
      <c r="W23" s="14">
        <f>SUM(W20:W22)</f>
        <v>108</v>
      </c>
      <c r="X23" s="15">
        <f>SUM(X20:X22)</f>
        <v>0.03527106466361855</v>
      </c>
      <c r="Y23" s="16"/>
      <c r="Z23" s="21">
        <f>Y$8*X23</f>
        <v>98.64964075767472</v>
      </c>
      <c r="AA23" s="21">
        <f>AA$8*X23</f>
        <v>3.3882513389941216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7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0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7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8"/>
        <v>0</v>
      </c>
      <c r="V31" s="13" t="s">
        <v>18</v>
      </c>
      <c r="W31" s="14">
        <f t="shared" si="19"/>
        <v>5</v>
      </c>
      <c r="X31" s="15">
        <f t="shared" si="15"/>
        <v>0.0016329196603527107</v>
      </c>
      <c r="Y31" s="16">
        <f t="shared" si="16"/>
        <v>4.567112998040496</v>
      </c>
      <c r="Z31" s="17"/>
      <c r="AA31" s="36">
        <f t="shared" si="20"/>
        <v>0.15686348791639454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SUM(M25:M32)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SUM(T25:T32)</f>
        <v>0</v>
      </c>
      <c r="V33" s="24" t="s">
        <v>19</v>
      </c>
      <c r="W33" s="14">
        <f>SUM(W25:W32)</f>
        <v>5</v>
      </c>
      <c r="X33" s="15">
        <f>SUM(X25:X32)</f>
        <v>0.0016329196603527107</v>
      </c>
      <c r="Y33" s="16"/>
      <c r="Z33" s="21">
        <f>Y$8*X33</f>
        <v>4.567112998040496</v>
      </c>
      <c r="AA33" s="21">
        <f>AA$8*X33</f>
        <v>0.15686348791639454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0</v>
      </c>
      <c r="J36" s="15">
        <f>I36/I$42</f>
        <v>0</v>
      </c>
      <c r="K36" s="16">
        <f>K$8*J36</f>
        <v>0</v>
      </c>
      <c r="L36" s="17"/>
      <c r="M36" s="36">
        <f>M$8*J36</f>
        <v>0</v>
      </c>
      <c r="N36" s="34"/>
      <c r="O36" s="13" t="s">
        <v>21</v>
      </c>
      <c r="P36" s="14">
        <v>3</v>
      </c>
      <c r="Q36" s="15">
        <f>P36/P$42</f>
        <v>1</v>
      </c>
      <c r="R36" s="16">
        <f>R$8*Q36</f>
        <v>805.32</v>
      </c>
      <c r="S36" s="17"/>
      <c r="T36" s="36">
        <f>T$8*Q36</f>
        <v>34.56</v>
      </c>
      <c r="V36" s="13" t="s">
        <v>21</v>
      </c>
      <c r="W36" s="14">
        <f>B36+I36+P36</f>
        <v>11</v>
      </c>
      <c r="X36" s="15">
        <f>W36/W$42</f>
        <v>0.0035924232527759633</v>
      </c>
      <c r="Y36" s="16">
        <f>Y$8*X36</f>
        <v>10.047648595689092</v>
      </c>
      <c r="Z36" s="17"/>
      <c r="AA36" s="36">
        <f>AA$8*X36</f>
        <v>0.34509967341606795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V37" s="13" t="s">
        <v>22</v>
      </c>
      <c r="W37" s="14">
        <f>B37+I37+P37</f>
        <v>5</v>
      </c>
      <c r="X37" s="15">
        <f>W37/W$42</f>
        <v>0.0016329196603527107</v>
      </c>
      <c r="Y37" s="16">
        <f>Y$8*X37</f>
        <v>4.567112998040496</v>
      </c>
      <c r="Z37" s="17"/>
      <c r="AA37" s="36">
        <f>AA$8*X37</f>
        <v>0.15686348791639454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1</v>
      </c>
      <c r="K38" s="16">
        <f>K$8*J38</f>
        <v>1084.75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0.00032658393207054214</v>
      </c>
      <c r="Y38" s="16">
        <f>Y$8*X38</f>
        <v>0.9134225996080994</v>
      </c>
      <c r="Z38" s="17"/>
      <c r="AA38" s="16"/>
    </row>
    <row r="39" spans="1:27" ht="18">
      <c r="A39" s="13"/>
      <c r="B39" s="14"/>
      <c r="C39" s="15"/>
      <c r="D39" s="40">
        <f>SUM(D9:D38)</f>
        <v>906.8299999999999</v>
      </c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1084.75</v>
      </c>
      <c r="M40" s="21">
        <f>SUM(M35:M38)</f>
        <v>0</v>
      </c>
      <c r="N40" s="34"/>
      <c r="O40" s="24" t="s">
        <v>24</v>
      </c>
      <c r="P40" s="14">
        <f>SUM(P35:P39)</f>
        <v>3</v>
      </c>
      <c r="Q40" s="15">
        <f>SUM(Q35:Q39)</f>
        <v>1</v>
      </c>
      <c r="R40" s="17"/>
      <c r="S40" s="21">
        <f>R$8*Q40</f>
        <v>805.32</v>
      </c>
      <c r="T40" s="21">
        <f>SUM(T35:T38)</f>
        <v>34.56</v>
      </c>
      <c r="V40" s="24" t="s">
        <v>24</v>
      </c>
      <c r="W40" s="14">
        <f>SUM(W35:W39)</f>
        <v>17</v>
      </c>
      <c r="X40" s="15">
        <f>SUM(X35:X39)</f>
        <v>0.005551926845199217</v>
      </c>
      <c r="Y40" s="17"/>
      <c r="Z40" s="21">
        <f>Y$8*X40</f>
        <v>15.52818419333769</v>
      </c>
      <c r="AA40" s="21">
        <f>AA$8*X40</f>
        <v>0.5333358589157414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SUM(I18+I21+I33+I40)</f>
        <v>1</v>
      </c>
      <c r="J42" s="27">
        <f>J18+J23+J33+J40</f>
        <v>1</v>
      </c>
      <c r="K42" s="28">
        <f>SUM(K9:K41)</f>
        <v>1084.75</v>
      </c>
      <c r="L42" s="28">
        <f>SUM(L9:L41)</f>
        <v>1084.75</v>
      </c>
      <c r="M42" s="28">
        <f>SUM(M18+M23+M33+M40)</f>
        <v>0</v>
      </c>
      <c r="N42" s="34"/>
      <c r="O42" s="25" t="s">
        <v>32</v>
      </c>
      <c r="P42" s="26">
        <f>SUM(P18+P23+P33+P40)</f>
        <v>3</v>
      </c>
      <c r="Q42" s="27">
        <f>Q18+Q23+Q33+Q40</f>
        <v>1</v>
      </c>
      <c r="R42" s="28">
        <f>SUM(R9:R41)</f>
        <v>805.32</v>
      </c>
      <c r="S42" s="28">
        <f>SUM(S9:S41)</f>
        <v>805.32</v>
      </c>
      <c r="T42" s="28">
        <f>SUM(T18+T23+T33+T40)</f>
        <v>34.56</v>
      </c>
      <c r="V42" s="25" t="s">
        <v>32</v>
      </c>
      <c r="W42" s="26">
        <f>SUM(W40,W33,W23,W18)</f>
        <v>3062</v>
      </c>
      <c r="X42" s="27">
        <f>X18+X23+X33+X40</f>
        <v>0.9999999999999999</v>
      </c>
      <c r="Y42" s="28">
        <f>SUM(Y9:Y41)</f>
        <v>2796.9000000000005</v>
      </c>
      <c r="Z42" s="28">
        <f>SUM(Z9:Z41)</f>
        <v>2796.9</v>
      </c>
      <c r="AA42" s="28">
        <f>SUM(AA18+AA23+AA33+AA40)</f>
        <v>96.06320000000001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v>3390.67</v>
      </c>
      <c r="M44" s="6"/>
      <c r="N44" s="34"/>
      <c r="O44" s="13" t="s">
        <v>34</v>
      </c>
      <c r="P44" s="31"/>
      <c r="Q44" s="31"/>
      <c r="R44" s="31"/>
      <c r="S44" s="28">
        <v>3460.21</v>
      </c>
      <c r="T44" s="6"/>
      <c r="V44" s="13" t="s">
        <v>34</v>
      </c>
      <c r="W44" s="31"/>
      <c r="X44" s="31"/>
      <c r="Y44" s="31"/>
      <c r="Z44" s="28">
        <f>E44+L44+S44</f>
        <v>10166.82</v>
      </c>
      <c r="AA44" s="6"/>
    </row>
    <row r="45" spans="1:27" ht="15.75">
      <c r="A45" s="32" t="s">
        <v>38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39</v>
      </c>
      <c r="I45" s="37">
        <v>2305.92</v>
      </c>
      <c r="J45" s="33"/>
      <c r="K45" s="31"/>
      <c r="L45" s="28"/>
      <c r="M45" s="6"/>
      <c r="N45" s="34"/>
      <c r="O45" s="32" t="s">
        <v>40</v>
      </c>
      <c r="P45" s="37">
        <v>2654.89</v>
      </c>
      <c r="Q45" s="33"/>
      <c r="R45" s="31"/>
      <c r="S45" s="28"/>
      <c r="T45" s="6"/>
      <c r="V45" s="32" t="s">
        <v>41</v>
      </c>
      <c r="W45" s="26">
        <f>B45+I45+P45</f>
        <v>7369.92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2007-02-08T20:32:12Z</cp:lastPrinted>
  <dcterms:created xsi:type="dcterms:W3CDTF">2007-02-07T00:13:27Z</dcterms:created>
  <dcterms:modified xsi:type="dcterms:W3CDTF">2007-02-13T17:43:36Z</dcterms:modified>
  <cp:category/>
  <cp:version/>
  <cp:contentType/>
  <cp:contentStatus/>
</cp:coreProperties>
</file>