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<sst xmlns="http://schemas.openxmlformats.org/spreadsheetml/2006/main" count="127" uniqueCount="45">
  <si>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</si>
  <si>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</si>
  <si>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</si>
  <si>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</si>
  <si>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</si>
  <si>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</si>
  <si>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</si>
  <si>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</si>
  <si>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</si>
  <si>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</si>
  <si>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</si>
  <si>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</si>
  <si>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</si>
  <si>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</si>
  <si>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</si>
  <si>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</si>
  <si>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</si>
  <si>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</si>
  <si>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</si>
  <si>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</si>
  <si>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</si>
  <si>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</si>
  <si>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</si>
  <si>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</si>
  <si>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</si>
  <si>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</si>
  <si>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</si>
  <si>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</si>
  <si>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</si>
  <si>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</si>
  <si>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</si>
  <si>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</si>
  <si>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</si>
  <si>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</si>
  <si>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</si>
  <si>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</si>
  <si>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t>Totals 2006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</si>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</sst>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06%20GREEN\06%20GREEN%20TOTA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%202006\2006%20CFL%20%20monthly%20reports%20%20%20Z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6">
          <cell r="AB86">
            <v>248.30000000000004</v>
          </cell>
        </row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  <sheetData sheetId="5">
        <row r="93">
          <cell r="AE93">
            <v>309.49999999999994</v>
          </cell>
        </row>
      </sheetData>
      <sheetData sheetId="6">
        <row r="91">
          <cell r="AC91">
            <v>313.71999999999997</v>
          </cell>
        </row>
      </sheetData>
      <sheetData sheetId="7">
        <row r="95">
          <cell r="AF95">
            <v>345.41</v>
          </cell>
        </row>
      </sheetData>
      <sheetData sheetId="8">
        <row r="84">
          <cell r="AD84">
            <v>322.6</v>
          </cell>
        </row>
      </sheetData>
      <sheetData sheetId="9">
        <row r="84">
          <cell r="AD84">
            <v>284.11</v>
          </cell>
        </row>
      </sheetData>
      <sheetData sheetId="10">
        <row r="84">
          <cell r="AD84">
            <v>340.3400000000001</v>
          </cell>
        </row>
      </sheetData>
      <sheetData sheetId="11">
        <row r="85">
          <cell r="AD85">
            <v>501.41999999999996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  <sheetData sheetId="5">
        <row r="4">
          <cell r="AX4">
            <v>0.1598050130893991</v>
          </cell>
        </row>
        <row r="6">
          <cell r="AX6">
            <v>0.0037071585472271537</v>
          </cell>
        </row>
        <row r="8">
          <cell r="AX8">
            <v>0.0431378449131887</v>
          </cell>
        </row>
        <row r="10">
          <cell r="AX10">
            <v>0.23831733517888845</v>
          </cell>
        </row>
        <row r="12">
          <cell r="AX12">
            <v>0</v>
          </cell>
        </row>
        <row r="14">
          <cell r="AX14">
            <v>0.0015647097764270453</v>
          </cell>
        </row>
        <row r="16">
          <cell r="AX16">
            <v>0.009267896368067885</v>
          </cell>
        </row>
        <row r="18">
          <cell r="AX18">
            <v>0.01679053952396714</v>
          </cell>
        </row>
        <row r="20">
          <cell r="AX20">
            <v>0.009051244245177986</v>
          </cell>
        </row>
        <row r="22">
          <cell r="AX22">
            <v>0.021051364607468478</v>
          </cell>
        </row>
        <row r="24">
          <cell r="AX24">
            <v>0.010952968434989318</v>
          </cell>
        </row>
        <row r="26">
          <cell r="AX26">
            <v>0.005476484217494659</v>
          </cell>
        </row>
        <row r="28">
          <cell r="AX28">
            <v>0</v>
          </cell>
        </row>
        <row r="31">
          <cell r="AX31">
            <v>0.20160683657810008</v>
          </cell>
        </row>
        <row r="32">
          <cell r="AX32">
            <v>0.08124454608371197</v>
          </cell>
        </row>
        <row r="33">
          <cell r="AX33">
            <v>0.06319020250955375</v>
          </cell>
        </row>
        <row r="35">
          <cell r="AX35">
            <v>0.0067703788403093304</v>
          </cell>
        </row>
        <row r="37">
          <cell r="AX37">
            <v>0.12806547708602894</v>
          </cell>
        </row>
      </sheetData>
      <sheetData sheetId="6">
        <row r="4">
          <cell r="BA4">
            <v>0.11704206733884555</v>
          </cell>
        </row>
        <row r="6">
          <cell r="BA6">
            <v>0.003991602083927322</v>
          </cell>
        </row>
        <row r="8">
          <cell r="BA8">
            <v>0.03135222000466551</v>
          </cell>
        </row>
        <row r="10">
          <cell r="BA10">
            <v>0.17467665431170784</v>
          </cell>
        </row>
        <row r="12">
          <cell r="BA12">
            <v>0</v>
          </cell>
        </row>
        <row r="14">
          <cell r="BA14">
            <v>0.001347813690676758</v>
          </cell>
        </row>
        <row r="16">
          <cell r="BA16">
            <v>0.013789170835385294</v>
          </cell>
        </row>
        <row r="18">
          <cell r="BA18">
            <v>0.013498872502008761</v>
          </cell>
        </row>
        <row r="20">
          <cell r="BA20">
            <v>0.005360151369845261</v>
          </cell>
        </row>
        <row r="22">
          <cell r="BA22">
            <v>0.01923226458619528</v>
          </cell>
        </row>
        <row r="24">
          <cell r="BA24">
            <v>0.010108602680075685</v>
          </cell>
        </row>
        <row r="26">
          <cell r="BA26">
            <v>0.004043441072030274</v>
          </cell>
        </row>
        <row r="28">
          <cell r="BA28">
            <v>0</v>
          </cell>
        </row>
        <row r="31">
          <cell r="BA31">
            <v>0.1347813690676758</v>
          </cell>
        </row>
        <row r="32">
          <cell r="BA32">
            <v>0.05054301340037842</v>
          </cell>
        </row>
        <row r="33">
          <cell r="BA33">
            <v>0.1288198854358363</v>
          </cell>
        </row>
        <row r="35">
          <cell r="BA35">
            <v>0.22277805137243722</v>
          </cell>
        </row>
        <row r="37">
          <cell r="BA37">
            <v>0.08791892382260698</v>
          </cell>
        </row>
      </sheetData>
      <sheetData sheetId="7">
        <row r="4">
          <cell r="AY4">
            <v>0.1414652948676135</v>
          </cell>
        </row>
        <row r="6">
          <cell r="AY6">
            <v>0.004566074658285647</v>
          </cell>
        </row>
        <row r="8">
          <cell r="AY8">
            <v>0.03719275358021763</v>
          </cell>
        </row>
        <row r="10">
          <cell r="AY10">
            <v>0.22457971358258966</v>
          </cell>
        </row>
        <row r="12">
          <cell r="AY12">
            <v>0.001126693746849705</v>
          </cell>
        </row>
        <row r="14">
          <cell r="AY14">
            <v>0.0030835828861149822</v>
          </cell>
        </row>
        <row r="16">
          <cell r="AY16">
            <v>0.008301953924155722</v>
          </cell>
        </row>
        <row r="18">
          <cell r="AY18">
            <v>0.016544608177424616</v>
          </cell>
        </row>
        <row r="20">
          <cell r="AY20">
            <v>0.010033504314051058</v>
          </cell>
        </row>
        <row r="22">
          <cell r="AY22">
            <v>0.023257330921813386</v>
          </cell>
        </row>
        <row r="24">
          <cell r="AY24">
            <v>0.010792540101402437</v>
          </cell>
        </row>
        <row r="26">
          <cell r="AY26">
            <v>0.0061671657722299645</v>
          </cell>
        </row>
        <row r="28">
          <cell r="AY28">
            <v>0.0009843745367213211</v>
          </cell>
        </row>
        <row r="31">
          <cell r="AY31">
            <v>0.16603907848311442</v>
          </cell>
        </row>
        <row r="32">
          <cell r="AY32">
            <v>0.06819462151985056</v>
          </cell>
        </row>
        <row r="33">
          <cell r="AY33">
            <v>0.13905772822960832</v>
          </cell>
        </row>
        <row r="37">
          <cell r="AY37">
            <v>0.13283126278649154</v>
          </cell>
        </row>
      </sheetData>
      <sheetData sheetId="8">
        <row r="4">
          <cell r="AX4">
            <v>0.13674151989470024</v>
          </cell>
        </row>
        <row r="6">
          <cell r="AX6">
            <v>0.005264987264884701</v>
          </cell>
        </row>
        <row r="8">
          <cell r="AX8">
            <v>0.08168707514002929</v>
          </cell>
        </row>
        <row r="10">
          <cell r="AX10">
            <v>0.20923196143567768</v>
          </cell>
        </row>
        <row r="12">
          <cell r="AX12">
            <v>0</v>
          </cell>
        </row>
        <row r="14">
          <cell r="AX14">
            <v>0.0014814899230195045</v>
          </cell>
        </row>
        <row r="16">
          <cell r="AX16">
            <v>0.009572704117972182</v>
          </cell>
        </row>
        <row r="18">
          <cell r="AX18">
            <v>0.01589752648163237</v>
          </cell>
        </row>
        <row r="20">
          <cell r="AX20">
            <v>0.0053561558755320544</v>
          </cell>
        </row>
        <row r="22">
          <cell r="AX22">
            <v>0.02476367386708756</v>
          </cell>
        </row>
        <row r="24">
          <cell r="AX24">
            <v>0.011111174422646282</v>
          </cell>
        </row>
        <row r="26">
          <cell r="AX26">
            <v>0.0074074496150975215</v>
          </cell>
        </row>
        <row r="28">
          <cell r="AX28">
            <v>0</v>
          </cell>
        </row>
        <row r="31">
          <cell r="AX31">
            <v>0.18233722129470822</v>
          </cell>
        </row>
        <row r="32">
          <cell r="AX32">
            <v>0.06837645798551559</v>
          </cell>
        </row>
        <row r="33">
          <cell r="AX33">
            <v>0.0977213545376327</v>
          </cell>
        </row>
        <row r="35">
          <cell r="AX35">
            <v>0.19</v>
          </cell>
        </row>
        <row r="37">
          <cell r="AX37">
            <v>0.1349295437580841</v>
          </cell>
        </row>
      </sheetData>
      <sheetData sheetId="9">
        <row r="4">
          <cell r="AX4">
            <v>0.15520821947753854</v>
          </cell>
        </row>
        <row r="6">
          <cell r="AX6">
            <v>0.003543671727137277</v>
          </cell>
        </row>
        <row r="8">
          <cell r="AX8">
            <v>0.05798735553497362</v>
          </cell>
        </row>
        <row r="10">
          <cell r="AX10">
            <v>0.26839861704759227</v>
          </cell>
        </row>
        <row r="12">
          <cell r="AX12">
            <v>0</v>
          </cell>
        </row>
        <row r="14">
          <cell r="AX14">
            <v>0.0014957055991163832</v>
          </cell>
        </row>
        <row r="16">
          <cell r="AX16">
            <v>0.009664559255828938</v>
          </cell>
        </row>
        <row r="18">
          <cell r="AX18">
            <v>0.019260085945544812</v>
          </cell>
        </row>
        <row r="20">
          <cell r="AX20">
            <v>0.01081510202438</v>
          </cell>
        </row>
        <row r="22">
          <cell r="AX22">
            <v>0.0219523560239543</v>
          </cell>
        </row>
        <row r="24">
          <cell r="AX24">
            <v>0.011965644792931066</v>
          </cell>
        </row>
        <row r="26">
          <cell r="AX26">
            <v>0.006730675196023724</v>
          </cell>
        </row>
        <row r="28">
          <cell r="AX28">
            <v>0</v>
          </cell>
        </row>
        <row r="31">
          <cell r="AX31">
            <v>0.14669420299026065</v>
          </cell>
        </row>
        <row r="32">
          <cell r="AX32">
            <v>0.05465078150617554</v>
          </cell>
        </row>
        <row r="33">
          <cell r="AX33">
            <v>0.06040349534893086</v>
          </cell>
        </row>
        <row r="35">
          <cell r="AX35">
            <v>0.006471803073099735</v>
          </cell>
        </row>
      </sheetData>
      <sheetData sheetId="10">
        <row r="4">
          <cell r="AY4">
            <v>0.1445623266321599</v>
          </cell>
        </row>
        <row r="6">
          <cell r="AY6">
            <v>0.004403900597672224</v>
          </cell>
        </row>
        <row r="8">
          <cell r="AY8">
            <v>0.06277560124681861</v>
          </cell>
        </row>
        <row r="10">
          <cell r="AY10">
            <v>0.24213446195201466</v>
          </cell>
        </row>
        <row r="12">
          <cell r="AY12">
            <v>0</v>
          </cell>
        </row>
        <row r="14">
          <cell r="AY14">
            <v>0.0007435156853212846</v>
          </cell>
        </row>
        <row r="16">
          <cell r="AY16">
            <v>0.011209928794074753</v>
          </cell>
        </row>
        <row r="18">
          <cell r="AY18">
            <v>0.013829391746975894</v>
          </cell>
        </row>
        <row r="20">
          <cell r="AY20">
            <v>0.0059138093740169866</v>
          </cell>
        </row>
        <row r="22">
          <cell r="AY22">
            <v>0.015156281277703108</v>
          </cell>
        </row>
        <row r="24">
          <cell r="AY24">
            <v>0.010409219594497983</v>
          </cell>
        </row>
        <row r="26">
          <cell r="AY26">
            <v>0.004461094111927707</v>
          </cell>
        </row>
        <row r="28">
          <cell r="AY28">
            <v>0</v>
          </cell>
        </row>
        <row r="31">
          <cell r="AY31">
            <v>0.15871200205896652</v>
          </cell>
        </row>
        <row r="32">
          <cell r="AY32">
            <v>0.06434270353741886</v>
          </cell>
        </row>
        <row r="33">
          <cell r="AY33">
            <v>0.13812233692699247</v>
          </cell>
        </row>
        <row r="35">
          <cell r="AY35">
            <v>0.011581686636735394</v>
          </cell>
        </row>
        <row r="37">
          <cell r="AY37">
            <v>0.11164173982670365</v>
          </cell>
        </row>
      </sheetData>
      <sheetData sheetId="11">
        <row r="4">
          <cell r="AW4">
            <v>0.15176513810493972</v>
          </cell>
        </row>
        <row r="6">
          <cell r="AW6">
            <v>0.0041147590260846335</v>
          </cell>
        </row>
        <row r="8">
          <cell r="AW8">
            <v>0.08379145653117799</v>
          </cell>
        </row>
        <row r="10">
          <cell r="AW10">
            <v>0.2770248154704252</v>
          </cell>
        </row>
        <row r="12">
          <cell r="AW12">
            <v>0</v>
          </cell>
        </row>
        <row r="14">
          <cell r="AW14">
            <v>0.0017367489395811765</v>
          </cell>
        </row>
        <row r="16">
          <cell r="AW16">
            <v>0.008416552553354932</v>
          </cell>
        </row>
        <row r="18">
          <cell r="AW18">
            <v>0.019879095554590696</v>
          </cell>
        </row>
        <row r="20">
          <cell r="AW20">
            <v>0.005023212317557864</v>
          </cell>
        </row>
        <row r="22">
          <cell r="AW22">
            <v>0.014161183661200361</v>
          </cell>
        </row>
        <row r="24">
          <cell r="AW24">
            <v>0.006946995758324706</v>
          </cell>
        </row>
        <row r="26">
          <cell r="AW26">
            <v>0.004341872348952941</v>
          </cell>
        </row>
        <row r="28">
          <cell r="AW28">
            <v>0</v>
          </cell>
        </row>
        <row r="31">
          <cell r="AW31">
            <v>0.1853645502822217</v>
          </cell>
        </row>
        <row r="32">
          <cell r="AW32">
            <v>0.07347783975151131</v>
          </cell>
        </row>
        <row r="33">
          <cell r="AW33">
            <v>0.05377241909087873</v>
          </cell>
        </row>
        <row r="35">
          <cell r="AW35">
            <v>0.11016949152542373</v>
          </cell>
        </row>
        <row r="37">
          <cell r="AW37">
            <v>0.10367055208576867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1">
        <row r="16">
          <cell r="C16">
            <v>46.24</v>
          </cell>
        </row>
        <row r="21">
          <cell r="C21">
            <v>92.12</v>
          </cell>
        </row>
        <row r="36">
          <cell r="C36">
            <v>113.71</v>
          </cell>
        </row>
      </sheetData>
      <sheetData sheetId="5">
        <row r="7">
          <cell r="C7">
            <v>22.11</v>
          </cell>
        </row>
        <row r="9">
          <cell r="C9">
            <v>22.04</v>
          </cell>
        </row>
      </sheetData>
      <sheetData sheetId="8">
        <row r="9">
          <cell r="C9">
            <v>9.3115</v>
          </cell>
        </row>
        <row r="14">
          <cell r="C14">
            <v>9308</v>
          </cell>
        </row>
      </sheetData>
      <sheetData sheetId="11">
        <row r="53">
          <cell r="C53">
            <v>253.11</v>
          </cell>
        </row>
        <row r="61">
          <cell r="C61">
            <v>45.855</v>
          </cell>
        </row>
      </sheetData>
      <sheetData sheetId="15">
        <row r="21">
          <cell r="D21">
            <v>145.92</v>
          </cell>
        </row>
        <row r="39">
          <cell r="D39">
            <v>135.81</v>
          </cell>
        </row>
        <row r="42">
          <cell r="D42">
            <v>47.53</v>
          </cell>
        </row>
        <row r="49">
          <cell r="D49">
            <v>140.86</v>
          </cell>
        </row>
        <row r="55">
          <cell r="D55">
            <v>114.595</v>
          </cell>
        </row>
        <row r="65">
          <cell r="D65">
            <v>72.16</v>
          </cell>
        </row>
      </sheetData>
      <sheetData sheetId="17">
        <row r="21">
          <cell r="C21">
            <v>21.58</v>
          </cell>
        </row>
        <row r="26">
          <cell r="C26">
            <v>84.68</v>
          </cell>
        </row>
      </sheetData>
      <sheetData sheetId="18">
        <row r="24">
          <cell r="D24">
            <v>110.436</v>
          </cell>
        </row>
        <row r="54">
          <cell r="D54">
            <v>156.68</v>
          </cell>
        </row>
        <row r="81">
          <cell r="D81">
            <v>75.67</v>
          </cell>
        </row>
        <row r="91">
          <cell r="D91">
            <v>171.06</v>
          </cell>
        </row>
      </sheetData>
      <sheetData sheetId="20">
        <row r="65">
          <cell r="D65">
            <v>289.44</v>
          </cell>
        </row>
        <row r="123">
          <cell r="D123">
            <v>442.5965</v>
          </cell>
        </row>
        <row r="157">
          <cell r="D157">
            <v>567.89</v>
          </cell>
        </row>
        <row r="183">
          <cell r="D183">
            <v>394.31</v>
          </cell>
        </row>
        <row r="207">
          <cell r="D207">
            <v>368.93</v>
          </cell>
        </row>
        <row r="256">
          <cell r="D256">
            <v>340.17</v>
          </cell>
        </row>
      </sheetData>
      <sheetData sheetId="21">
        <row r="81">
          <cell r="C81">
            <v>461.62</v>
          </cell>
        </row>
        <row r="94">
          <cell r="C94">
            <v>267.62</v>
          </cell>
        </row>
        <row r="106">
          <cell r="C106">
            <v>237.75</v>
          </cell>
        </row>
        <row r="114">
          <cell r="C114">
            <v>167.26</v>
          </cell>
        </row>
        <row r="133">
          <cell r="C133">
            <v>434.19</v>
          </cell>
        </row>
        <row r="144">
          <cell r="C144">
            <v>241.28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13">
          <cell r="E13">
            <v>33.54</v>
          </cell>
        </row>
        <row r="14">
          <cell r="E14">
            <v>0.7</v>
          </cell>
        </row>
        <row r="15">
          <cell r="E15">
            <v>2.96</v>
          </cell>
        </row>
        <row r="16">
          <cell r="E16">
            <v>23.64</v>
          </cell>
        </row>
        <row r="17">
          <cell r="E17">
            <v>2.86</v>
          </cell>
        </row>
        <row r="18">
          <cell r="E18">
            <v>3.7</v>
          </cell>
        </row>
        <row r="19">
          <cell r="E19">
            <v>0.98</v>
          </cell>
        </row>
        <row r="20">
          <cell r="E20">
            <v>3.95</v>
          </cell>
        </row>
        <row r="21">
          <cell r="E21">
            <v>14</v>
          </cell>
        </row>
        <row r="22">
          <cell r="E22">
            <v>1.0625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19">
          <cell r="D19">
            <v>2.45</v>
          </cell>
        </row>
        <row r="20">
          <cell r="D20">
            <v>0.22</v>
          </cell>
        </row>
        <row r="24">
          <cell r="D24">
            <v>5.845</v>
          </cell>
        </row>
        <row r="25">
          <cell r="D25">
            <v>1.1875</v>
          </cell>
        </row>
        <row r="26">
          <cell r="D26">
            <v>61.3225</v>
          </cell>
        </row>
      </sheetData>
      <sheetData sheetId="10">
        <row r="22">
          <cell r="D22">
            <v>0.66</v>
          </cell>
        </row>
        <row r="23">
          <cell r="D23">
            <v>11.87</v>
          </cell>
        </row>
        <row r="24">
          <cell r="D24">
            <v>81.3015</v>
          </cell>
        </row>
      </sheetData>
      <sheetData sheetId="11">
        <row r="15">
          <cell r="D15">
            <v>22.4</v>
          </cell>
        </row>
        <row r="16">
          <cell r="D16">
            <v>0.05</v>
          </cell>
        </row>
        <row r="17">
          <cell r="D17">
            <v>6.8</v>
          </cell>
        </row>
        <row r="18">
          <cell r="D18">
            <v>7.92</v>
          </cell>
        </row>
        <row r="19">
          <cell r="D19">
            <v>34.42</v>
          </cell>
        </row>
        <row r="20">
          <cell r="D20">
            <v>20.78</v>
          </cell>
        </row>
        <row r="21">
          <cell r="D21">
            <v>3.4</v>
          </cell>
        </row>
        <row r="22">
          <cell r="D22">
            <v>0.12</v>
          </cell>
        </row>
        <row r="23">
          <cell r="D23">
            <v>10.3</v>
          </cell>
        </row>
        <row r="24">
          <cell r="D2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32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32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34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34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2006</v>
      </c>
      <c r="B3" s="48"/>
      <c r="C3" s="49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39025</v>
      </c>
      <c r="AA3" s="11">
        <v>39026</v>
      </c>
      <c r="AB3" s="11">
        <v>39055</v>
      </c>
      <c r="AC3" s="11">
        <v>39056</v>
      </c>
      <c r="AD3" s="11" t="s">
        <v>36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>
        <f>'[2]June 06'!$AE$93*'[3]June 06'!$AX$4</f>
        <v>49.45965155116901</v>
      </c>
      <c r="O5" s="17">
        <f>SUM(N5/N38)</f>
        <v>0.18327639162094075</v>
      </c>
      <c r="P5" s="12">
        <v>1</v>
      </c>
      <c r="Q5" s="5" t="s">
        <v>24</v>
      </c>
      <c r="R5" s="16">
        <f>'[3]July 06'!$BA$4*'[2]JULY 06'!$AC$91</f>
        <v>36.71843736554262</v>
      </c>
      <c r="S5" s="17">
        <f>SUM(R5/R38)</f>
        <v>0.12566721398157682</v>
      </c>
      <c r="T5" s="16">
        <f>'[2]AUG 06'!$AF$95*'[3]Aug 06'!$AY$4</f>
        <v>48.86352750022238</v>
      </c>
      <c r="U5" s="17">
        <f>SUM(T5/T38)</f>
        <v>0.14228796373613264</v>
      </c>
      <c r="V5" s="16">
        <f>'[2]SEPT 06'!$AD$84*'[3]Sept 06'!$AX$4</f>
        <v>44.1128143180303</v>
      </c>
      <c r="W5" s="17">
        <f>SUM(V5/V38)</f>
        <v>0.1306093143849141</v>
      </c>
      <c r="X5" s="16">
        <f>'[2]OCT 06'!$AD$84*'[3]Oct 06'!$AX$4</f>
        <v>44.09620723576348</v>
      </c>
      <c r="Y5" s="17">
        <f>SUM(X5/X38)</f>
        <v>0.18582419020462704</v>
      </c>
      <c r="Z5" s="16">
        <f>'[2]NOV 06'!$AD$84*'[3]Nov 06'!$AY$4</f>
        <v>49.20034224598931</v>
      </c>
      <c r="AA5" s="17">
        <f>SUM(Z5/Z38)</f>
        <v>0.16272976018026716</v>
      </c>
      <c r="AB5" s="16">
        <f>'[3]Dec 06'!$AW$4*'[2]DEC 06'!$AD$85</f>
        <v>76.09807554857886</v>
      </c>
      <c r="AC5" s="17">
        <f>SUM(AB5/AB38)</f>
        <v>0.15176724297754676</v>
      </c>
      <c r="AD5" s="16">
        <f>SUM(D5+F5+H5+J5+L5+N5+R5+T5+V5+X5+Z5+AB5)</f>
        <v>596.3775828544373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>
        <f>'[2]June 06'!$AE$93*'[3]June 06'!$AX$6</f>
        <v>1.1473655703668038</v>
      </c>
      <c r="O7" s="17">
        <f>SUM(N7/N38)</f>
        <v>0.004251647858646513</v>
      </c>
      <c r="P7" s="12">
        <v>2</v>
      </c>
      <c r="Q7" s="5" t="s">
        <v>25</v>
      </c>
      <c r="R7" s="16">
        <f>'[3]July 06'!$BA$6*'[2]JULY 06'!$AC$91</f>
        <v>1.2522454057696792</v>
      </c>
      <c r="S7" s="17">
        <f>SUM(R7/R38)</f>
        <v>0.00428575404224529</v>
      </c>
      <c r="T7" s="16">
        <f>'[2]AUG 06'!$AF$95*'[3]Aug 06'!$AY$6</f>
        <v>1.5771678477184454</v>
      </c>
      <c r="U7" s="17">
        <f>(T7/T38)</f>
        <v>0.004592627937492545</v>
      </c>
      <c r="V7" s="16">
        <f>'[2]SEPT 06'!$AD$84*'[3]Sept 06'!$AX$6</f>
        <v>1.6984848916518045</v>
      </c>
      <c r="W7" s="17">
        <f>(V7/V38)</f>
        <v>0.00502887767695894</v>
      </c>
      <c r="X7" s="16">
        <f>'[2]OCT 06'!$AD$84*'[3]Oct 06'!$AX$6</f>
        <v>1.006792574396972</v>
      </c>
      <c r="Y7" s="17">
        <f>SUM(X7/X38)</f>
        <v>0.004242687218904754</v>
      </c>
      <c r="Z7" s="16">
        <f>'[2]NOV 06'!$AD$84*'[3]Nov 06'!$AY$6</f>
        <v>1.498823529411765</v>
      </c>
      <c r="AA7" s="17">
        <f>SUM(Z7/Z38)</f>
        <v>0.004957347497183325</v>
      </c>
      <c r="AB7" s="16">
        <f>'[3]Dec 06'!$AW$6*'[2]DEC 06'!$AD$85</f>
        <v>2.063222470859357</v>
      </c>
      <c r="AC7" s="17">
        <f>SUM(AB7/AB38)</f>
        <v>0.004114816094813769</v>
      </c>
      <c r="AD7" s="16">
        <f aca="true" t="shared" si="0" ref="AD7:AD40">SUM(D7+F7+H7+J7+L7+N7+R7+T7+V7+X7+Z7+AB7)</f>
        <v>16.4534911424358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>
        <f>'[2]June 06'!$AE$93*'[3]June 06'!$AX$8</f>
        <v>13.3511630006319</v>
      </c>
      <c r="O9" s="17">
        <f>SUM(N9/N38)</f>
        <v>0.04947372053697761</v>
      </c>
      <c r="P9" s="12">
        <v>3</v>
      </c>
      <c r="Q9" s="5" t="s">
        <v>18</v>
      </c>
      <c r="R9" s="16">
        <f>'[3]July 06'!$BA$8*'[2]JULY 06'!$AC$91</f>
        <v>9.835818459863663</v>
      </c>
      <c r="S9" s="17">
        <f>SUM(R9/R38)</f>
        <v>0.03366264993181755</v>
      </c>
      <c r="T9" s="16">
        <f>'[2]AUG 06'!$AF$95*'[3]Aug 06'!$AY$8</f>
        <v>12.846749014142974</v>
      </c>
      <c r="U9" s="17">
        <f>SUM(T9/T38)</f>
        <v>0.037409042109030184</v>
      </c>
      <c r="V9" s="16">
        <f>'[2]SEPT 06'!$AD$84*'[3]Sept 06'!$AX$8</f>
        <v>26.352250440173453</v>
      </c>
      <c r="W9" s="17">
        <f>SUM(V9/V38)</f>
        <v>0.07802379910918113</v>
      </c>
      <c r="X9" s="16">
        <f>'[2]OCT 06'!$AD$84*'[3]Oct 06'!$AX$8</f>
        <v>16.474787581041355</v>
      </c>
      <c r="Y9" s="17">
        <f>SUM(X9/X38)</f>
        <v>0.06942579085480505</v>
      </c>
      <c r="Z9" s="16">
        <f>'[2]NOV 06'!$AD$84*'[3]Nov 06'!$AY$8</f>
        <v>21.365048128342252</v>
      </c>
      <c r="AA9" s="17">
        <f>SUM(Z9/Z38)</f>
        <v>0.07066473523257685</v>
      </c>
      <c r="AB9" s="16">
        <f>'[3]Dec 06'!$AW$8*'[2]DEC 06'!$AD$85</f>
        <v>42.01471213386326</v>
      </c>
      <c r="AC9" s="17">
        <f>SUM(AB9/AB38)</f>
        <v>0.08379261865802583</v>
      </c>
      <c r="AD9" s="16">
        <f t="shared" si="0"/>
        <v>265.54533917695125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>
        <f>'[2]June 06'!$AE$93*'[3]June 06'!$AX$10</f>
        <v>73.75921523786596</v>
      </c>
      <c r="O11" s="17">
        <f>SUM(N11/N38)</f>
        <v>0.2733202194844187</v>
      </c>
      <c r="P11" s="12">
        <v>4</v>
      </c>
      <c r="Q11" s="5" t="s">
        <v>1</v>
      </c>
      <c r="R11" s="16">
        <f>'[3]July 06'!$BA$10*'[2]JULY 06'!$AC$91</f>
        <v>54.79955999066898</v>
      </c>
      <c r="S11" s="17">
        <f>SUM(R11/R38)</f>
        <v>0.18754904962012636</v>
      </c>
      <c r="T11" s="16">
        <f>'[2]AUG 06'!$AF$95*'[3]Aug 06'!$AY$10</f>
        <v>77.5720788685623</v>
      </c>
      <c r="U11" s="17">
        <f>SUM(T11/T38)</f>
        <v>0.22588572110223074</v>
      </c>
      <c r="V11" s="16">
        <f>'[2]SEPT 06'!$AD$84*'[3]Sept 06'!$AX$10</f>
        <v>67.49823075914962</v>
      </c>
      <c r="W11" s="17">
        <f>SUM(V11/V38)</f>
        <v>0.19984890508434225</v>
      </c>
      <c r="X11" s="16">
        <f>'[2]OCT 06'!$AD$84*'[3]Oct 06'!$AX$10</f>
        <v>76.25473108939144</v>
      </c>
      <c r="Y11" s="17">
        <f>SUM(X11/X38)</f>
        <v>0.32134223195652634</v>
      </c>
      <c r="Z11" s="16">
        <f>'[2]NOV 06'!$AD$84*'[3]Nov 06'!$AY$10</f>
        <v>82.40804278074869</v>
      </c>
      <c r="AA11" s="17">
        <f>SUM(Z11/Z38)</f>
        <v>0.272563978754225</v>
      </c>
      <c r="AB11" s="16">
        <f>'[3]Dec 06'!$AW$10*'[2]DEC 06'!$AD$85</f>
        <v>138.90578297318058</v>
      </c>
      <c r="AC11" s="17">
        <f>SUM(AB11/AB38)</f>
        <v>0.2770286576040854</v>
      </c>
      <c r="AD11" s="16">
        <f t="shared" si="0"/>
        <v>1045.3271155573007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>
        <f>'[2]June 06'!$AE$93*'[3]June 06'!$AX$12</f>
        <v>0</v>
      </c>
      <c r="O13" s="17">
        <f>SUM(N13/N38)</f>
        <v>0</v>
      </c>
      <c r="P13" s="12">
        <v>5</v>
      </c>
      <c r="Q13" s="5" t="s">
        <v>2</v>
      </c>
      <c r="R13" s="16">
        <f>'[3]July 06'!$BA$12*'[2]JULY 06'!$AC$91</f>
        <v>0</v>
      </c>
      <c r="S13" s="17">
        <f>SUM(R13/R38)</f>
        <v>0</v>
      </c>
      <c r="T13" s="16">
        <f>'[2]AUG 06'!$AF$95*'[3]Aug 06'!$AY$12</f>
        <v>0.3891712870993566</v>
      </c>
      <c r="U13" s="17">
        <f>SUM(T13/T38)</f>
        <v>0.0011332458547059525</v>
      </c>
      <c r="V13" s="16">
        <f>'[2]SEPT 06'!$AD$84*'[3]Sept 06'!$AX$12</f>
        <v>0</v>
      </c>
      <c r="W13" s="17">
        <f>SUM(V13/V38)</f>
        <v>0</v>
      </c>
      <c r="X13" s="16">
        <f>'[2]OCT 06'!$AD$84*'[3]Oct 06'!$AX$12</f>
        <v>0</v>
      </c>
      <c r="Y13" s="17">
        <f>SUM(X13/X38)</f>
        <v>0</v>
      </c>
      <c r="Z13" s="16">
        <f>'[2]NOV 06'!$AD$84*'[3]Nov 06'!$AY$12</f>
        <v>0</v>
      </c>
      <c r="AA13" s="17">
        <f>SUM(Z13/Z38)</f>
        <v>0</v>
      </c>
      <c r="AB13" s="16">
        <f>'[3]Dec 06'!$AW$12*'[2]DEC 06'!$AD$85</f>
        <v>0</v>
      </c>
      <c r="AC13" s="17">
        <f>SUM(AB13/AB38)</f>
        <v>0</v>
      </c>
      <c r="AD13" s="16">
        <f t="shared" si="0"/>
        <v>7.6124496782056665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>
        <f>'[2]June 06'!$AE$93*'[3]June 06'!$AX$14</f>
        <v>0.4842776758041704</v>
      </c>
      <c r="O15" s="17">
        <f>SUM(N15/N38)</f>
        <v>0.001794526693584567</v>
      </c>
      <c r="P15" s="12">
        <v>6</v>
      </c>
      <c r="Q15" s="5" t="s">
        <v>3</v>
      </c>
      <c r="R15" s="16">
        <f>'[3]July 06'!$BA$14*'[2]JULY 06'!$AC$91</f>
        <v>0.42283611103911245</v>
      </c>
      <c r="S15" s="17">
        <f>SUM(R15/R38)</f>
        <v>0.0014471377285503574</v>
      </c>
      <c r="T15" s="16">
        <f>'[2]AUG 06'!$AF$95*'[3]Aug 06'!$AY$14</f>
        <v>1.0651003646929762</v>
      </c>
      <c r="U15" s="17">
        <f>SUM(T15/T38)</f>
        <v>0.003101514970774186</v>
      </c>
      <c r="V15" s="16">
        <f>'[2]SEPT 06'!$AD$84*'[3]Sept 06'!$AX$14</f>
        <v>0.4779286491660922</v>
      </c>
      <c r="W15" s="17">
        <f>SUM(V15/V38)</f>
        <v>0.0014150521601832514</v>
      </c>
      <c r="X15" s="16">
        <f>'[2]OCT 06'!$AD$84*'[3]Oct 06'!$AX$14</f>
        <v>0.42494491776495563</v>
      </c>
      <c r="Y15" s="17">
        <f>SUM(X15/X38)</f>
        <v>0.0017907446053818763</v>
      </c>
      <c r="Z15" s="16">
        <f>'[2]NOV 06'!$AD$84*'[3]Nov 06'!$AY$14</f>
        <v>0.25304812834224605</v>
      </c>
      <c r="AA15" s="17">
        <f>SUM(Z15/Z38)</f>
        <v>0.0008369547722517302</v>
      </c>
      <c r="AB15" s="16">
        <f>'[3]Dec 06'!$AW$14*'[2]DEC 06'!$AD$85</f>
        <v>0.8708406532847934</v>
      </c>
      <c r="AC15" s="17">
        <f>SUM(AB15/AB38)</f>
        <v>0.0017367730270317855</v>
      </c>
      <c r="AD15" s="16">
        <f t="shared" si="0"/>
        <v>3.999507151451538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>
        <f>'[2]June 06'!$AE$93*'[3]June 06'!$AX$16</f>
        <v>2.8684139259170096</v>
      </c>
      <c r="O17" s="17">
        <f>SUM(N17/N38)</f>
        <v>0.010629119646616282</v>
      </c>
      <c r="P17" s="12">
        <v>7</v>
      </c>
      <c r="Q17" s="5" t="s">
        <v>4</v>
      </c>
      <c r="R17" s="16">
        <f>'[3]July 06'!$BA$16*'[2]JULY 06'!$AC$91</f>
        <v>4.325938674477074</v>
      </c>
      <c r="S17" s="17">
        <f>SUM(R17/R38)</f>
        <v>0.014805332145938275</v>
      </c>
      <c r="T17" s="16">
        <f>'[2]AUG 06'!$AF$95*'[3]Aug 06'!$AY$16</f>
        <v>2.8675779049426278</v>
      </c>
      <c r="U17" s="17">
        <f>SUM(T17/T38)</f>
        <v>0.008350232613622808</v>
      </c>
      <c r="V17" s="16">
        <f>'[2]SEPT 06'!$AD$84*'[3]Sept 06'!$AX$16</f>
        <v>3.088154348457826</v>
      </c>
      <c r="W17" s="17">
        <f>SUM(V17/V38)</f>
        <v>0.009143413958107163</v>
      </c>
      <c r="X17" s="16">
        <f>'[2]OCT 06'!$AD$84*'[3]Oct 06'!$AX$16</f>
        <v>2.7457979301735596</v>
      </c>
      <c r="Y17" s="17">
        <f>SUM(X17/X38)</f>
        <v>0.011570965142467509</v>
      </c>
      <c r="Z17" s="16">
        <f>'[2]NOV 06'!$AD$84*'[3]Nov 06'!$AY$16</f>
        <v>3.8151871657754026</v>
      </c>
      <c r="AA17" s="17">
        <f>SUM(Z17/Z38)</f>
        <v>0.012618702720103011</v>
      </c>
      <c r="AB17" s="16">
        <f>'[3]Dec 06'!$AW$16*'[2]DEC 06'!$AD$85</f>
        <v>4.22022778130323</v>
      </c>
      <c r="AC17" s="17">
        <f>SUM(AB17/AB38)</f>
        <v>0.008416669284846344</v>
      </c>
      <c r="AD17" s="16">
        <f t="shared" si="0"/>
        <v>39.31639251852003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>
        <f>'[2]June 06'!$AE$93*'[3]June 06'!$AX$18</f>
        <v>5.196671982667829</v>
      </c>
      <c r="O19" s="17">
        <f>SUM(N19/N38)</f>
        <v>0.019256651827311316</v>
      </c>
      <c r="P19" s="12">
        <v>8</v>
      </c>
      <c r="Q19" s="5" t="s">
        <v>5</v>
      </c>
      <c r="R19" s="16">
        <f>'[3]July 06'!$BA$18*'[2]JULY 06'!$AC$91</f>
        <v>4.234866281330188</v>
      </c>
      <c r="S19" s="17">
        <f>SUM(R19/R38)</f>
        <v>0.014493640942865888</v>
      </c>
      <c r="T19" s="16">
        <f>'[2]AUG 06'!$AF$95*'[3]Aug 06'!$AY$18</f>
        <v>5.714673110564237</v>
      </c>
      <c r="U19" s="17">
        <f>SUM(T19/T38)</f>
        <v>0.016640820708576882</v>
      </c>
      <c r="V19" s="16">
        <f>'[2]SEPT 06'!$AD$84*'[3]Sept 06'!$AX$18</f>
        <v>5.128542042974604</v>
      </c>
      <c r="W19" s="17">
        <f>SUM(V19/V38)</f>
        <v>0.015184598180427965</v>
      </c>
      <c r="X19" s="16">
        <f>'[2]OCT 06'!$AD$84*'[3]Oct 06'!$AX$18</f>
        <v>5.4719830179887365</v>
      </c>
      <c r="Y19" s="17">
        <f>SUM(X19/X38)</f>
        <v>0.023059280533917394</v>
      </c>
      <c r="Z19" s="16">
        <f>'[2]NOV 06'!$AD$84*'[3]Nov 06'!$AY$18</f>
        <v>4.706695187165777</v>
      </c>
      <c r="AA19" s="17">
        <f>SUM(Z19/Z38)</f>
        <v>0.015567358763882183</v>
      </c>
      <c r="AB19" s="16">
        <f>'[3]Dec 06'!$AW$18*'[2]DEC 06'!$AD$85</f>
        <v>9.967776092982866</v>
      </c>
      <c r="AC19" s="17">
        <f>SUM(AB19/AB38)</f>
        <v>0.01987937126325613</v>
      </c>
      <c r="AD19" s="16">
        <f t="shared" si="0"/>
        <v>71.9890009360752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>
        <f>'[2]June 06'!$AE$93*'[3]June 06'!$AX$20</f>
        <v>2.801360093882586</v>
      </c>
      <c r="O21" s="17">
        <f>SUM(N21/N38)</f>
        <v>0.010380646719812266</v>
      </c>
      <c r="P21" s="12">
        <v>9</v>
      </c>
      <c r="Q21" s="5" t="s">
        <v>6</v>
      </c>
      <c r="R21" s="16">
        <f>'[3]July 06'!$BA$20*'[2]JULY 06'!$AC$91</f>
        <v>1.6815866877478551</v>
      </c>
      <c r="S21" s="17">
        <f>SUM(R21/R38)</f>
        <v>0.005755155428157961</v>
      </c>
      <c r="T21" s="16">
        <f>'[2]AUG 06'!$AF$95*'[3]Aug 06'!$AY$20</f>
        <v>3.4656727251163764</v>
      </c>
      <c r="U21" s="17">
        <f>SUM(T21/T38)</f>
        <v>0.010091852558749852</v>
      </c>
      <c r="V21" s="16">
        <f>'[2]SEPT 06'!$AD$84*'[3]Sept 06'!$AX$20</f>
        <v>1.7278958854466409</v>
      </c>
      <c r="W21" s="17">
        <f>SUM(V21/V38)</f>
        <v>0.005115957809893293</v>
      </c>
      <c r="X21" s="16">
        <f>'[2]OCT 06'!$AD$84*'[3]Oct 06'!$AX$20</f>
        <v>3.072678636146602</v>
      </c>
      <c r="Y21" s="17">
        <f>SUM(X21/X38)</f>
        <v>0.012948460992761257</v>
      </c>
      <c r="Z21" s="16">
        <f>'[2]NOV 06'!$AD$84*'[3]Nov 06'!$AY$20</f>
        <v>2.012705882352942</v>
      </c>
      <c r="AA21" s="17">
        <f>SUM(Z21/Z38)</f>
        <v>0.006657009496217608</v>
      </c>
      <c r="AB21" s="16">
        <f>'[3]Dec 06'!$AW$20*'[2]DEC 06'!$AD$85</f>
        <v>2.518739120269864</v>
      </c>
      <c r="AC21" s="17">
        <f>SUM(AB21/AB38)</f>
        <v>0.005023281985876548</v>
      </c>
      <c r="AD21" s="16">
        <f t="shared" si="0"/>
        <v>28.904912992676845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>
        <f>'[2]June 06'!$AE$93*'[3]June 06'!$AX$22</f>
        <v>6.5153973460114925</v>
      </c>
      <c r="O23" s="17">
        <f>SUM(N23/N38)</f>
        <v>0.02414328605445698</v>
      </c>
      <c r="P23" s="12">
        <v>10</v>
      </c>
      <c r="Q23" s="5" t="s">
        <v>7</v>
      </c>
      <c r="R23" s="16">
        <f>'[3]July 06'!$BA$22*'[2]JULY 06'!$AC$91</f>
        <v>6.033546045981183</v>
      </c>
      <c r="S23" s="17">
        <f>SUM(R23/R38)</f>
        <v>0.02064954220354549</v>
      </c>
      <c r="T23" s="16">
        <f>'[2]AUG 06'!$AF$95*'[3]Aug 06'!$AY$22</f>
        <v>8.033314673703563</v>
      </c>
      <c r="U23" s="17">
        <f>SUM(T23/T38)</f>
        <v>0.023392580221877613</v>
      </c>
      <c r="V23" s="16">
        <f>'[2]SEPT 06'!$AD$84*'[3]Sept 06'!$AX$22</f>
        <v>7.988761189522448</v>
      </c>
      <c r="W23" s="17">
        <f>SUM(V23/V38)</f>
        <v>0.023653141108293887</v>
      </c>
      <c r="X23" s="16">
        <f>'[2]OCT 06'!$AD$84*'[3]Oct 06'!$AX$22</f>
        <v>6.236883869965657</v>
      </c>
      <c r="Y23" s="17">
        <f>SUM(X23/X38)</f>
        <v>0.02628262082360477</v>
      </c>
      <c r="Z23" s="16">
        <f>'[2]NOV 06'!$AD$84*'[3]Nov 06'!$AY$22</f>
        <v>5.158288770053477</v>
      </c>
      <c r="AA23" s="17">
        <f>SUM(Z23/Z38)</f>
        <v>0.017061001126669882</v>
      </c>
      <c r="AB23" s="16">
        <f>'[3]Dec 06'!$AW$22*'[2]DEC 06'!$AD$85</f>
        <v>7.100700711399084</v>
      </c>
      <c r="AC23" s="17">
        <f>SUM(AB23/AB38)</f>
        <v>0.014161380066566864</v>
      </c>
      <c r="AD23" s="16">
        <f t="shared" si="0"/>
        <v>77.41492499258196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>
        <f>'[2]June 06'!$AE$93*'[3]June 06'!$AX$24</f>
        <v>3.3899437306291933</v>
      </c>
      <c r="O25" s="17">
        <f>SUM(N25/N38)</f>
        <v>0.01256168685509197</v>
      </c>
      <c r="P25" s="12">
        <v>11</v>
      </c>
      <c r="Q25" s="5" t="s">
        <v>8</v>
      </c>
      <c r="R25" s="16">
        <f>'[3]July 06'!$BA$24*'[2]JULY 06'!$AC$91</f>
        <v>3.1712708327933434</v>
      </c>
      <c r="S25" s="17">
        <f>SUM(R25/R38)</f>
        <v>0.010853532964127681</v>
      </c>
      <c r="T25" s="16">
        <f>'[2]AUG 06'!$AF$95*'[3]Aug 06'!$AY$24</f>
        <v>3.7278512764254157</v>
      </c>
      <c r="U25" s="17">
        <f>SUM(T25/T38)</f>
        <v>0.010855302397709649</v>
      </c>
      <c r="V25" s="16">
        <f>'[2]SEPT 06'!$AD$84*'[3]Sept 06'!$AX$24</f>
        <v>3.584464868745691</v>
      </c>
      <c r="W25" s="17">
        <f>SUM(V25/V38)</f>
        <v>0.010612891201374385</v>
      </c>
      <c r="X25" s="16">
        <f>'[2]OCT 06'!$AD$84*'[3]Oct 06'!$AX$24</f>
        <v>3.399559342119645</v>
      </c>
      <c r="Y25" s="17">
        <f>SUM(X25/X38)</f>
        <v>0.01432595684305501</v>
      </c>
      <c r="Z25" s="16">
        <f>'[2]NOV 06'!$AD$84*'[3]Nov 06'!$AY$24</f>
        <v>3.5426737967914446</v>
      </c>
      <c r="AA25" s="17">
        <f>SUM(Z25/Z38)</f>
        <v>0.011717366811524223</v>
      </c>
      <c r="AB25" s="16">
        <f>'[3]Dec 06'!$AW$24*'[2]DEC 06'!$AD$85</f>
        <v>3.4833626131391737</v>
      </c>
      <c r="AC25" s="17">
        <f>SUM(AB25/AB38)</f>
        <v>0.006947092108127142</v>
      </c>
      <c r="AD25" s="16">
        <f t="shared" si="0"/>
        <v>42.07835682811049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>
        <f>'[2]June 06'!$AE$93*'[3]June 06'!$AX$26</f>
        <v>1.6949718653145966</v>
      </c>
      <c r="O27" s="17">
        <f>SUM(N27/N38)</f>
        <v>0.006280843427545985</v>
      </c>
      <c r="P27" s="12">
        <v>12</v>
      </c>
      <c r="Q27" s="5" t="s">
        <v>9</v>
      </c>
      <c r="R27" s="16">
        <f>'[3]July 06'!$BA$26*'[2]JULY 06'!$AC$91</f>
        <v>1.2685083331173375</v>
      </c>
      <c r="S27" s="17">
        <f>SUM(R27/R38)</f>
        <v>0.004341413185651073</v>
      </c>
      <c r="T27" s="16">
        <f>'[2]AUG 06'!$AF$95*'[3]Aug 06'!$AY$26</f>
        <v>2.1302007293859524</v>
      </c>
      <c r="U27" s="17">
        <f>SUM(T27/T38)</f>
        <v>0.006203029941548372</v>
      </c>
      <c r="V27" s="16">
        <f>'[2]SEPT 06'!$AD$84*'[3]Sept 06'!$AX$26</f>
        <v>2.3896432458304604</v>
      </c>
      <c r="W27" s="17">
        <f>SUM(V27/V38)</f>
        <v>0.007075260800916256</v>
      </c>
      <c r="X27" s="16">
        <f>'[2]OCT 06'!$AD$84*'[3]Oct 06'!$AX$26</f>
        <v>1.9122521299423003</v>
      </c>
      <c r="Y27" s="17">
        <f>SUM(X27/X38)</f>
        <v>0.008058350724218443</v>
      </c>
      <c r="Z27" s="16">
        <f>'[2]NOV 06'!$AD$84*'[3]Nov 06'!$AY$26</f>
        <v>1.5182887700534762</v>
      </c>
      <c r="AA27" s="17">
        <f>SUM(Z27/Z38)</f>
        <v>0.005021728633510381</v>
      </c>
      <c r="AB27" s="16">
        <f>'[3]Dec 06'!$AW$26*'[2]DEC 06'!$AD$85</f>
        <v>2.1771016332119837</v>
      </c>
      <c r="AC27" s="17">
        <f>SUM(AB27/AB38)</f>
        <v>0.004341932567579464</v>
      </c>
      <c r="AD27" s="16">
        <f t="shared" si="0"/>
        <v>24.466205801438978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>
        <f>'[2]June 06'!$AE$93*'[3]June 06'!$AX$28</f>
        <v>0</v>
      </c>
      <c r="O29" s="17">
        <f>SUM(N29/N38)</f>
        <v>0</v>
      </c>
      <c r="P29" s="12">
        <v>13</v>
      </c>
      <c r="Q29" s="5" t="s">
        <v>10</v>
      </c>
      <c r="R29" s="16">
        <f>'[3]July 06'!$BA$28*'[2]JULY 06'!$AC$91</f>
        <v>0</v>
      </c>
      <c r="S29" s="17">
        <f>SUM(R29/R38)</f>
        <v>0</v>
      </c>
      <c r="T29" s="16">
        <f>'[2]AUG 06'!$AF$95*'[3]Aug 06'!$AY$28</f>
        <v>0.34001280872891154</v>
      </c>
      <c r="U29" s="17">
        <f>SUM(T29/T38)</f>
        <v>0.00099009900990099</v>
      </c>
      <c r="V29" s="16">
        <f>'[2]SEPT 06'!$AD$84*'[3]Sept 06'!$AX$28</f>
        <v>0</v>
      </c>
      <c r="W29" s="17">
        <f>SUM(V29/V38)</f>
        <v>0</v>
      </c>
      <c r="X29" s="16">
        <f>'[2]OCT 06'!$AD$84*'[3]Oct 06'!$AX$28</f>
        <v>0</v>
      </c>
      <c r="Y29" s="17">
        <f>SUM(X29/X38)</f>
        <v>0</v>
      </c>
      <c r="Z29" s="16">
        <f>'[2]NOV 06'!$AD$84*'[3]Nov 06'!$AY$28</f>
        <v>0</v>
      </c>
      <c r="AA29" s="17">
        <f>SUM(Z29/Z38)</f>
        <v>0</v>
      </c>
      <c r="AB29" s="16">
        <f>'[3]Dec 06'!$AW$28*'[2]DEC 06'!$AD$85</f>
        <v>0</v>
      </c>
      <c r="AC29" s="17">
        <f>SUM(AB29/AB38)</f>
        <v>0</v>
      </c>
      <c r="AD29" s="16">
        <f t="shared" si="0"/>
        <v>0.760087497409084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>
        <f>'[2]June 06'!$AE$93*'[3]June 06'!$AX$31</f>
        <v>62.39731592092196</v>
      </c>
      <c r="O32" s="17">
        <f>SUM(N32/N38)</f>
        <v>0.23121786244262693</v>
      </c>
      <c r="P32" s="12"/>
      <c r="Q32" s="5" t="s">
        <v>26</v>
      </c>
      <c r="R32" s="16">
        <f>'[3]July 06'!$BA$31*'[2]JULY 06'!$AC$91</f>
        <v>42.28361110391125</v>
      </c>
      <c r="S32" s="17">
        <f>SUM(R32/R38)</f>
        <v>0.14471377285503575</v>
      </c>
      <c r="T32" s="16">
        <f>'[2]AUG 06'!$AF$95*'[3]Aug 06'!$AY$31</f>
        <v>57.35155809885256</v>
      </c>
      <c r="U32" s="17">
        <f>SUM(T32/T38)</f>
        <v>0.16700465227245614</v>
      </c>
      <c r="V32" s="16">
        <f>'[2]SEPT 06'!$AD$84*'[3]Sept 06'!$AX$31</f>
        <v>58.82198758967288</v>
      </c>
      <c r="W32" s="17">
        <f>SUM(V32/V38)</f>
        <v>0.17416026586870786</v>
      </c>
      <c r="X32" s="16">
        <f>'[2]OCT 06'!$AD$84*'[3]Oct 06'!$AX$31</f>
        <v>41.67729001156295</v>
      </c>
      <c r="Y32" s="17">
        <f>SUM(X32/X38)</f>
        <v>0.17563072091245324</v>
      </c>
      <c r="Z32" s="16">
        <f>'[2]NOV 06'!$AD$84*'[3]Nov 06'!$AY$31</f>
        <v>54.01604278074868</v>
      </c>
      <c r="AA32" s="17">
        <f>SUM(Z32/Z38)</f>
        <v>0.17865765330758088</v>
      </c>
      <c r="AB32" s="16">
        <f>'[3]Dec 06'!$AW$31*'[2]DEC 06'!$AD$85</f>
        <v>92.9454928025116</v>
      </c>
      <c r="AC32" s="17">
        <f>SUM(AB32/AB38)</f>
        <v>0.185367121154354</v>
      </c>
      <c r="AD32" s="16">
        <f t="shared" si="0"/>
        <v>735.7560668859782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>
        <f>'[2]June 06'!$AE$93*'[3]June 06'!$AX$32</f>
        <v>25.14518701290885</v>
      </c>
      <c r="O33" s="17">
        <f>SUM(N33/N38)</f>
        <v>0.09317734755150638</v>
      </c>
      <c r="P33" s="12"/>
      <c r="Q33" s="5" t="s">
        <v>27</v>
      </c>
      <c r="R33" s="16">
        <f>'[3]July 06'!$BA$32*'[2]JULY 06'!$AC$91</f>
        <v>15.856354163966717</v>
      </c>
      <c r="S33" s="17">
        <f>SUM(R33/R38)</f>
        <v>0.054267664820638405</v>
      </c>
      <c r="T33" s="16">
        <f>'[2]AUG 06'!$AF$95*'[3]Aug 06'!$AY$32</f>
        <v>23.555104219171586</v>
      </c>
      <c r="U33" s="17">
        <f>SUM(T33/T38)</f>
        <v>0.06859119646904449</v>
      </c>
      <c r="V33" s="16">
        <f>'[2]SEPT 06'!$AD$84*'[3]Sept 06'!$AX$32</f>
        <v>22.05824534612733</v>
      </c>
      <c r="W33" s="17">
        <f>SUM(V33/V38)</f>
        <v>0.06531009970076544</v>
      </c>
      <c r="X33" s="16">
        <f>'[2]OCT 06'!$AD$84*'[3]Oct 06'!$AX$32</f>
        <v>15.526833533719534</v>
      </c>
      <c r="Y33" s="17">
        <f>SUM(X33/X38)</f>
        <v>0.06543105288895318</v>
      </c>
      <c r="Z33" s="16">
        <f>'[2]NOV 06'!$AD$84*'[3]Nov 06'!$AY$32</f>
        <v>21.89839572192514</v>
      </c>
      <c r="AA33" s="17">
        <f>SUM(Z33/Z38)</f>
        <v>0.07242877836793819</v>
      </c>
      <c r="AB33" s="16">
        <f>'[3]Dec 06'!$AW$32*'[2]DEC 06'!$AD$85</f>
        <v>36.8432584082028</v>
      </c>
      <c r="AC33" s="17">
        <f>SUM(AB33/AB38)</f>
        <v>0.07347885883596016</v>
      </c>
      <c r="AD33" s="16">
        <f t="shared" si="0"/>
        <v>272.383987269502</v>
      </c>
      <c r="AE33" s="1"/>
      <c r="AF33" s="62"/>
    </row>
    <row r="34" spans="1:32" s="33" customFormat="1" ht="12.75">
      <c r="A34" s="12"/>
      <c r="B34" s="5" t="s">
        <v>28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>
        <f>'[2]June 06'!$AE$93*'[3]June 06'!$AX$33</f>
        <v>19.557367676706882</v>
      </c>
      <c r="O34" s="17">
        <f>SUM(N34/N38)</f>
        <v>0.07247127031783829</v>
      </c>
      <c r="P34" s="12"/>
      <c r="Q34" s="5" t="s">
        <v>28</v>
      </c>
      <c r="R34" s="16">
        <f>'[3]July 06'!$BA$33*'[2]JULY 06'!$AC$91</f>
        <v>40.41337445893056</v>
      </c>
      <c r="S34" s="17">
        <f>SUM(R34/R38)</f>
        <v>0.13831297136337073</v>
      </c>
      <c r="T34" s="16">
        <f>'[2]AUG 06'!$AF$95*'[3]Aug 06'!$AY$33</f>
        <v>48.031929907789014</v>
      </c>
      <c r="U34" s="17">
        <f>SUM(T34/T38)</f>
        <v>0.139866396278182</v>
      </c>
      <c r="V34" s="16">
        <f>'[2]SEPT 06'!$AD$84*'[3]Sept 06'!$AX$33</f>
        <v>31.52490897384031</v>
      </c>
      <c r="W34" s="17">
        <f>SUM(V34/V38)</f>
        <v>0.09333901748901062</v>
      </c>
      <c r="X34" s="16">
        <f>'[2]OCT 06'!$AD$84*'[3]Oct 06'!$AX$33</f>
        <v>17.161237063584746</v>
      </c>
      <c r="Y34" s="17">
        <f>SUM(X34/X38)</f>
        <v>0.07231853214042193</v>
      </c>
      <c r="Z34" s="16">
        <f>'[2]NOV 06'!$AD$84*'[3]Nov 06'!$AY$33</f>
        <v>47.00855614973263</v>
      </c>
      <c r="AA34" s="17">
        <f>SUM(Z34/Z38)</f>
        <v>0.15548044422984064</v>
      </c>
      <c r="AB34" s="16">
        <f>'[3]Dec 06'!$AW$33*'[2]DEC 06'!$AD$85</f>
        <v>26.96256638054841</v>
      </c>
      <c r="AC34" s="17">
        <f>SUM(AB34/AB38)</f>
        <v>0.053773164875407196</v>
      </c>
      <c r="AD34" s="16">
        <f t="shared" si="0"/>
        <v>369.12193890090936</v>
      </c>
      <c r="AE34" s="1"/>
      <c r="AF34" s="62" t="s">
        <v>0</v>
      </c>
    </row>
    <row r="35" spans="1:32" s="33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"/>
      <c r="AF35" s="62"/>
    </row>
    <row r="36" spans="1:32" s="33" customFormat="1" ht="12.75">
      <c r="A36" s="12">
        <v>15</v>
      </c>
      <c r="B36" s="5" t="s">
        <v>29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>
        <f>'[2]June 06'!$AE$93*'[3]June 06'!$AX$35</f>
        <v>2.0954322510757373</v>
      </c>
      <c r="O36" s="17">
        <f>SUM(N36/N38)</f>
        <v>0.0077647789626255305</v>
      </c>
      <c r="P36" s="12">
        <v>15</v>
      </c>
      <c r="Q36" s="5" t="s">
        <v>29</v>
      </c>
      <c r="R36" s="16">
        <f>'[3]July 06'!$BA$35*'[2]JULY 06'!$AC$91</f>
        <v>69.889930276561</v>
      </c>
      <c r="S36" s="17">
        <f>SUM(R36/R38)</f>
        <v>0.23919516878635239</v>
      </c>
      <c r="T36" s="16">
        <f>'[2]AUG 06'!$AF$95*'[3]Aug 06'!$AY$37</f>
        <v>45.881246479082044</v>
      </c>
      <c r="U36" s="17">
        <f>SUM(T36/T38)</f>
        <v>0.13360372181796493</v>
      </c>
      <c r="V36" s="16">
        <f>'[2]SEPT 06'!$AD$84*'[3]Sept 06'!$AX$35</f>
        <v>61.294000000000004</v>
      </c>
      <c r="W36" s="17">
        <f>SUM(V36/V38)</f>
        <v>0.1814794054669234</v>
      </c>
      <c r="X36" s="16">
        <f>'[2]OCT 06'!$AD$84*'[3]Oct 06'!$AX$35</f>
        <v>1.838703971098366</v>
      </c>
      <c r="Y36" s="17">
        <f>SUM(X36/X38)</f>
        <v>0.00774841415790235</v>
      </c>
      <c r="Z36" s="16">
        <f>'[2]NOV 06'!$AD$84*'[3]Nov 06'!$AY$35</f>
        <v>3.941711229946525</v>
      </c>
      <c r="AA36" s="17">
        <f>SUM(Z36/Z38)</f>
        <v>0.013037180106228875</v>
      </c>
      <c r="AB36" s="16">
        <f>'[3]Dec 06'!$AW$35*'[2]DEC 06'!$AD$85</f>
        <v>55.24118644067796</v>
      </c>
      <c r="AC36" s="17">
        <f>SUM(AB36/AB38)</f>
        <v>0.11017101949652262</v>
      </c>
      <c r="AD36" s="16">
        <f t="shared" si="0"/>
        <v>262.5713810582983</v>
      </c>
      <c r="AE36" s="1"/>
      <c r="AF36" s="62"/>
    </row>
    <row r="37" spans="1:32" s="33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"/>
      <c r="AF37" s="62"/>
    </row>
    <row r="38" spans="1:32" s="33" customFormat="1" ht="13.5" thickBot="1">
      <c r="A38" s="19"/>
      <c r="B38" s="20" t="s">
        <v>31</v>
      </c>
      <c r="C38" s="21"/>
      <c r="D38" s="22">
        <f>SUM(D5:D37)</f>
        <v>318.41583613299116</v>
      </c>
      <c r="E38" s="23">
        <v>1</v>
      </c>
      <c r="F38" s="22">
        <f>SUM(F5:F36)</f>
        <v>354.20929643068547</v>
      </c>
      <c r="G38" s="23">
        <f>SUM(G5:G37)</f>
        <v>0.9999999999999999</v>
      </c>
      <c r="H38" s="22">
        <f>SUM(H5:H37)</f>
        <v>325.1235860722398</v>
      </c>
      <c r="I38" s="23">
        <f>SUM(I5:I37)</f>
        <v>0.9999999999999999</v>
      </c>
      <c r="J38" s="22">
        <f>SUM(J5:J37)</f>
        <v>225.46707724425877</v>
      </c>
      <c r="K38" s="23">
        <f>SUM(K5:K37)</f>
        <v>1.0000000000000002</v>
      </c>
      <c r="L38" s="22">
        <f>SUM(L5:L36)</f>
        <v>352.5944980274888</v>
      </c>
      <c r="M38" s="23">
        <f>SUM(M5:M37)</f>
        <v>1.0000000000000002</v>
      </c>
      <c r="N38" s="22">
        <f>SUM(N5:N37)</f>
        <v>269.86373484187396</v>
      </c>
      <c r="O38" s="23">
        <f>SUM(O5:O37)</f>
        <v>1.0000000000000002</v>
      </c>
      <c r="P38" s="19"/>
      <c r="Q38" s="20" t="s">
        <v>31</v>
      </c>
      <c r="R38" s="22">
        <f aca="true" t="shared" si="1" ref="R38:W38">SUM(R5:R37)</f>
        <v>292.18788419170056</v>
      </c>
      <c r="S38" s="23">
        <f t="shared" si="1"/>
        <v>1</v>
      </c>
      <c r="T38" s="22">
        <f t="shared" si="1"/>
        <v>343.4129368162007</v>
      </c>
      <c r="U38" s="23">
        <f t="shared" si="1"/>
        <v>1</v>
      </c>
      <c r="V38" s="22">
        <f t="shared" si="1"/>
        <v>337.7463125487895</v>
      </c>
      <c r="W38" s="23">
        <f t="shared" si="1"/>
        <v>0.9999999999999998</v>
      </c>
      <c r="X38" s="22">
        <f aca="true" t="shared" si="2" ref="X38:AC38">SUM(X5:X37)</f>
        <v>237.30068290466028</v>
      </c>
      <c r="Y38" s="23">
        <f t="shared" si="2"/>
        <v>1.0000000000000002</v>
      </c>
      <c r="Z38" s="22">
        <f t="shared" si="2"/>
        <v>302.34385026737976</v>
      </c>
      <c r="AA38" s="65">
        <f t="shared" si="2"/>
        <v>0.9999999999999999</v>
      </c>
      <c r="AB38" s="22">
        <f t="shared" si="2"/>
        <v>501.4130457640138</v>
      </c>
      <c r="AC38" s="23">
        <f t="shared" si="2"/>
        <v>0.9999999999999999</v>
      </c>
      <c r="AD38" s="22">
        <f t="shared" si="0"/>
        <v>3860.078741242283</v>
      </c>
      <c r="AE38" s="1"/>
      <c r="AF38" s="62"/>
    </row>
    <row r="39" spans="1:32" s="33" customFormat="1" ht="13.5" thickTop="1">
      <c r="A39" s="1"/>
      <c r="B39" s="1"/>
      <c r="C39" s="2"/>
      <c r="D39" s="36"/>
      <c r="E39" s="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37"/>
      <c r="S39" s="37"/>
      <c r="T39" s="37"/>
      <c r="U39" s="37"/>
      <c r="V39" s="64"/>
      <c r="W39" s="3"/>
      <c r="X39" s="16"/>
      <c r="Y39" s="3"/>
      <c r="Z39" s="1"/>
      <c r="AA39" s="3"/>
      <c r="AB39" s="1"/>
      <c r="AC39" s="3"/>
      <c r="AD39" s="64"/>
      <c r="AE39" s="1"/>
      <c r="AF39" s="24"/>
    </row>
    <row r="40" spans="1:32" s="33" customFormat="1" ht="12.75">
      <c r="A40" s="12">
        <v>16</v>
      </c>
      <c r="B40" s="5" t="s">
        <v>30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06'!$AB$86*'[3]Feb 06'!$AW$37</f>
        <v>25.047891093440395</v>
      </c>
      <c r="G40" s="17">
        <f>SUM(F40/F38)</f>
        <v>0.07071494550212057</v>
      </c>
      <c r="H40" s="16">
        <f>'[2]MARCH 06'!$AF$96*'[3]March 06'!$AZ$37</f>
        <v>35.883971401696925</v>
      </c>
      <c r="I40" s="17">
        <f>SUM(H40/H38)</f>
        <v>0.1103702497724167</v>
      </c>
      <c r="J40" s="16">
        <f>'[5]CS'!$J$38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>
        <f>'[2]June 06'!$AE$93*'[3]June 06'!$AX$37</f>
        <v>39.63626515812595</v>
      </c>
      <c r="O40" s="17">
        <f>SUM(N40/N38)</f>
        <v>0.14687510784415228</v>
      </c>
      <c r="P40" s="12">
        <v>16</v>
      </c>
      <c r="Q40" s="5" t="s">
        <v>30</v>
      </c>
      <c r="R40" s="16">
        <f>'[3]July 06'!$BA$37*'[2]JULY 06'!$AC$91</f>
        <v>27.58192478162826</v>
      </c>
      <c r="S40" s="17">
        <f>SUM(R40/R38)</f>
        <v>0.09439790721620794</v>
      </c>
      <c r="T40" s="16">
        <f>'[2]AUG 06'!$AF$95*'[3]Aug 06'!$AY$37</f>
        <v>45.881246479082044</v>
      </c>
      <c r="U40" s="17">
        <f>SUM(T40/T38)</f>
        <v>0.13360372181796493</v>
      </c>
      <c r="V40" s="16">
        <f>'[2]SEPT 06'!$AD$84*'[3]Sept 06'!$AX$37</f>
        <v>43.52827081635794</v>
      </c>
      <c r="W40" s="17">
        <f>SUM(V40/V38)</f>
        <v>0.12887859674284383</v>
      </c>
      <c r="X40" s="16">
        <f>'[2]OCT 06'!$AD$84*'[3]Oct 06'!$AX$8</f>
        <v>16.474787581041355</v>
      </c>
      <c r="Y40" s="17">
        <f>SUM(X40/X38)</f>
        <v>0.06942579085480505</v>
      </c>
      <c r="Z40" s="16">
        <f>'[2]NOV 06'!$AD$84*'[3]Nov 06'!$AY$37</f>
        <v>37.99614973262033</v>
      </c>
      <c r="AA40" s="17">
        <f>SUM(Z40/Z38)</f>
        <v>0.12567197811041364</v>
      </c>
      <c r="AB40" s="16">
        <f>'[3]Dec 06'!$AW$37*'[2]DEC 06'!$AD$85</f>
        <v>51.98248822684612</v>
      </c>
      <c r="AC40" s="17">
        <f>SUM(AB40/AB38)</f>
        <v>0.10367198992128195</v>
      </c>
      <c r="AD40" s="16">
        <f t="shared" si="0"/>
        <v>422.22174766236094</v>
      </c>
      <c r="AE40" s="1"/>
      <c r="AF40" s="24"/>
    </row>
    <row r="41" spans="1:32" s="33" customFormat="1" ht="12.75">
      <c r="A41" s="1"/>
      <c r="B41" s="1"/>
      <c r="C41" s="2"/>
      <c r="D41" s="36"/>
      <c r="E41" s="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1"/>
      <c r="Q41" s="1"/>
      <c r="R41" s="37"/>
      <c r="S41" s="37"/>
      <c r="T41" s="37"/>
      <c r="U41" s="37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4" t="s">
        <v>0</v>
      </c>
    </row>
    <row r="42" spans="1:32" s="33" customFormat="1" ht="12.75">
      <c r="A42" s="1"/>
      <c r="B42" s="1"/>
      <c r="C42" s="38" t="s">
        <v>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"/>
      <c r="Q42" s="1"/>
      <c r="R42" s="38"/>
      <c r="S42" s="38" t="s">
        <v>0</v>
      </c>
      <c r="T42" s="38"/>
      <c r="U42" s="38"/>
      <c r="V42" s="1"/>
      <c r="W42" s="3"/>
      <c r="X42" s="1"/>
      <c r="Y42" s="3"/>
      <c r="Z42" s="1" t="s">
        <v>0</v>
      </c>
      <c r="AA42" s="3"/>
      <c r="AB42" s="1"/>
      <c r="AC42" s="3"/>
      <c r="AD42" s="1"/>
      <c r="AE42" s="1"/>
      <c r="AF42" s="24"/>
    </row>
    <row r="43" spans="1:32" s="33" customFormat="1" ht="12.75">
      <c r="A43" s="5" t="s">
        <v>14</v>
      </c>
      <c r="B43" s="1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3" customFormat="1" ht="12.75">
      <c r="A44" s="5"/>
      <c r="B44" s="5"/>
      <c r="C44" s="2"/>
      <c r="D44" s="1"/>
      <c r="E44" s="3"/>
      <c r="F44" s="1"/>
      <c r="G44" s="3"/>
      <c r="H44" s="37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4"/>
    </row>
    <row r="45" spans="1:32" s="39" customFormat="1" ht="12.75" customHeigh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D45/$D51</f>
        <v>0.21051254690027876</v>
      </c>
      <c r="F45" s="16">
        <f>'[4]NORTHERN PAPER'!$D$21+'[4]SMURFIT'!$D$65</f>
        <v>435.36</v>
      </c>
      <c r="G45" s="17">
        <f>SUM(F45/F51)</f>
        <v>0.2871567027635271</v>
      </c>
      <c r="H45" s="16">
        <v>489.58</v>
      </c>
      <c r="I45" s="17">
        <f>SUM(H45/H51)</f>
        <v>0.42630002438089937</v>
      </c>
      <c r="J45" s="16">
        <f>'[4]SMURFIT'!$D$123+'[4]NORTHERN PAPER'!$D$39</f>
        <v>578.4065</v>
      </c>
      <c r="K45" s="17">
        <f>SUM(J45/J51)</f>
        <v>0.46688363919760534</v>
      </c>
      <c r="L45" s="16">
        <f>'[4]SMURFIT'!$D$157+'[4]NORTHERN PAPER'!$D$42</f>
        <v>615.42</v>
      </c>
      <c r="M45" s="17">
        <f>SUM(L45/L51)</f>
        <v>0.6064556754335786</v>
      </c>
      <c r="N45" s="16">
        <f>'[4]ACN PAPER'!$C$16+'[4]NORTHERN PAPER'!$D$49+'[4]SMURFIT'!$D$183</f>
        <v>581.4100000000001</v>
      </c>
      <c r="O45" s="17">
        <f>SUM(N45/N51)</f>
        <v>0.5351022511826532</v>
      </c>
      <c r="P45" s="12">
        <v>1</v>
      </c>
      <c r="Q45" s="5" t="s">
        <v>13</v>
      </c>
      <c r="R45" s="16">
        <f>'[4]SMURFIT'!$D$207+'[4]NORTHERN PAPER'!$D$55</f>
        <v>483.525</v>
      </c>
      <c r="S45" s="17">
        <f>SUM(R45/R51)</f>
        <v>0.4831288343558282</v>
      </c>
      <c r="T45" s="16">
        <v>645.36</v>
      </c>
      <c r="U45" s="17">
        <f>SUM(T45/T51)</f>
        <v>0.5193574022472813</v>
      </c>
      <c r="V45" s="16">
        <f>'[4]SMURFIT'!$D$256+'[4]NORTHERN PAPER'!$D$65+'[4]ACN PAPER'!$C$36</f>
        <v>526.0400000000001</v>
      </c>
      <c r="W45" s="17">
        <f>+V45/V$51</f>
        <v>0.5187469368153136</v>
      </c>
      <c r="X45" s="16">
        <v>595.73</v>
      </c>
      <c r="Y45" s="17">
        <f>+X45/X$51</f>
        <v>0.4986523587906386</v>
      </c>
      <c r="Z45" s="16">
        <v>740.62</v>
      </c>
      <c r="AA45" s="17">
        <f>+Z45/Z$53</f>
        <v>0.35161709462689833</v>
      </c>
      <c r="AB45" s="16">
        <v>479.07</v>
      </c>
      <c r="AC45" s="66">
        <f>+AB45/AB$53</f>
        <v>0.2911937910468883</v>
      </c>
      <c r="AD45" s="16">
        <f>SUM(D45+F45+H45+J45+L45+N45+R45+T45+V45+X45+Z45+AB45)</f>
        <v>6476.3015000000005</v>
      </c>
      <c r="AE45" s="4"/>
      <c r="AF45" s="56"/>
    </row>
    <row r="46" spans="1:32" s="39" customFormat="1" ht="15.75" customHeight="1">
      <c r="A46" s="12">
        <v>2</v>
      </c>
      <c r="B46" s="5" t="s">
        <v>11</v>
      </c>
      <c r="C46" s="15">
        <v>750</v>
      </c>
      <c r="D46" s="16">
        <v>267.68</v>
      </c>
      <c r="E46" s="17">
        <f>D46/$D51</f>
        <v>0.1842828129840625</v>
      </c>
      <c r="F46" s="16">
        <v>608.7</v>
      </c>
      <c r="G46" s="17">
        <f>SUM(F46/F51)</f>
        <v>0.4014890779404607</v>
      </c>
      <c r="H46" s="16">
        <v>364.02</v>
      </c>
      <c r="I46" s="17">
        <f>SUM(H46/H51)</f>
        <v>0.3169691059175926</v>
      </c>
      <c r="J46" s="16">
        <f>'[4]STRATEGIC '!$C$81</f>
        <v>461.62</v>
      </c>
      <c r="K46" s="17">
        <f>SUM(J46/J51)</f>
        <v>0.3726148055500734</v>
      </c>
      <c r="L46" s="16">
        <f>'[4]STRATEGIC '!$C$94</f>
        <v>267.62</v>
      </c>
      <c r="M46" s="17">
        <f>SUM(L46/L51)</f>
        <v>0.2637217962684578</v>
      </c>
      <c r="N46" s="16">
        <f>'[4]STRATEGIC '!$C$106</f>
        <v>237.75</v>
      </c>
      <c r="O46" s="17">
        <f>SUM(N46/N51)</f>
        <v>0.21881384946711577</v>
      </c>
      <c r="P46" s="12">
        <v>2</v>
      </c>
      <c r="Q46" s="5" t="s">
        <v>11</v>
      </c>
      <c r="R46" s="16">
        <f>'[4]STRATEGIC '!$C$114</f>
        <v>167.26</v>
      </c>
      <c r="S46" s="17">
        <f>SUM(R46/R51)</f>
        <v>0.16712295917347775</v>
      </c>
      <c r="T46" s="16">
        <f>'[4]STRATEGIC '!$C$133</f>
        <v>434.19</v>
      </c>
      <c r="U46" s="17">
        <f>SUM(T46/T51)</f>
        <v>0.3494170547938315</v>
      </c>
      <c r="V46" s="16">
        <f>'[4]STRATEGIC '!$C$144</f>
        <v>241.28</v>
      </c>
      <c r="W46" s="17">
        <f>+V46/V$51</f>
        <v>0.23793487361189042</v>
      </c>
      <c r="X46" s="16">
        <v>338.07</v>
      </c>
      <c r="Y46" s="17">
        <f>+X46/X$51</f>
        <v>0.2829795426390331</v>
      </c>
      <c r="Z46" s="16">
        <v>819.89</v>
      </c>
      <c r="AA46" s="17">
        <f>+Z46/Z$53</f>
        <v>0.3892513565845476</v>
      </c>
      <c r="AB46" s="16">
        <v>459.84</v>
      </c>
      <c r="AC46" s="66">
        <f>+AB46/AB$53</f>
        <v>0.2795051931346173</v>
      </c>
      <c r="AD46" s="16">
        <f>SUM(D46+F46+H46+J46+L46+N46+R46+T46+V46+X46+Z46+AB46)</f>
        <v>4667.92</v>
      </c>
      <c r="AE46" s="4"/>
      <c r="AF46" s="56"/>
    </row>
    <row r="47" spans="1:32" s="39" customFormat="1" ht="17.25" customHeight="1">
      <c r="A47" s="12">
        <v>3</v>
      </c>
      <c r="B47" s="45" t="s">
        <v>37</v>
      </c>
      <c r="C47" s="52" t="s">
        <v>12</v>
      </c>
      <c r="D47" s="46">
        <v>817.69</v>
      </c>
      <c r="E47" s="53">
        <f>D47/$D51</f>
        <v>0.5629341502874255</v>
      </c>
      <c r="F47" s="46">
        <f>'[4]STD IRON'!$D$24+'[4]CUSTOM ALLOY INDUSTRIAL'!$C$53</f>
        <v>363.54600000000005</v>
      </c>
      <c r="G47" s="53">
        <f>SUM(F47/F51)</f>
        <v>0.23978930233110354</v>
      </c>
      <c r="H47" s="46">
        <v>212.84</v>
      </c>
      <c r="I47" s="53">
        <f>SUM(H47/H51)</f>
        <v>0.1853296645884853</v>
      </c>
      <c r="J47" s="46">
        <v>146.84</v>
      </c>
      <c r="K47" s="53">
        <f>SUM(J47/J51)</f>
        <v>0.11852770254099212</v>
      </c>
      <c r="L47" s="46">
        <f>'[4]RECYCLE ZONE'!$C$21+'[4]CAC HONG'!$C$7+'[4]CRT UVR'!$C$9</f>
        <v>53.0015</v>
      </c>
      <c r="M47" s="53">
        <f>SUM(L47/L51)</f>
        <v>0.052229470087895774</v>
      </c>
      <c r="N47" s="46">
        <f>'[4]STD IRON'!$D$54</f>
        <v>156.68</v>
      </c>
      <c r="O47" s="53">
        <f>SUM(N47/N51)</f>
        <v>0.14420085776869696</v>
      </c>
      <c r="P47" s="12">
        <v>3</v>
      </c>
      <c r="Q47" s="45" t="s">
        <v>37</v>
      </c>
      <c r="R47" s="46">
        <f>'[4]ACN PAPER'!$C$21+'[4]CAC HONG'!$C$9+'[4]RECYCLE ZONE'!$C$26+'[4]CUSTOM ALLOY INDUSTRIAL'!$C$61</f>
        <v>244.695</v>
      </c>
      <c r="S47" s="53">
        <f>SUM(R47/R51)</f>
        <v>0.24449451449811155</v>
      </c>
      <c r="T47" s="46">
        <f>'[4]STD IRON'!$D$81</f>
        <v>75.67</v>
      </c>
      <c r="U47" s="53">
        <f>SUM(T47/T51)</f>
        <v>0.06089589473790099</v>
      </c>
      <c r="V47" s="46">
        <f>'[4]STD IRON'!$D$91</f>
        <v>171.06</v>
      </c>
      <c r="W47" s="53">
        <f>+V47/V$51</f>
        <v>0.16868840964874823</v>
      </c>
      <c r="X47" s="46">
        <v>155.38</v>
      </c>
      <c r="Y47" s="53">
        <f>+X47/X$51</f>
        <v>0.13005993236682628</v>
      </c>
      <c r="Z47" s="46">
        <v>77.54</v>
      </c>
      <c r="AA47" s="53">
        <f>+Z47/Z$53</f>
        <v>0.03681292635544503</v>
      </c>
      <c r="AB47" s="46">
        <v>77.68</v>
      </c>
      <c r="AC47" s="67">
        <f>+AB47/AB$53</f>
        <v>0.04721634351665161</v>
      </c>
      <c r="AD47" s="16">
        <f>SUM(D47+F47+H47+J47+L47+N47+R47+T47+V47+X47+Z47+AB47)</f>
        <v>2552.6225</v>
      </c>
      <c r="AE47" s="4"/>
      <c r="AF47" s="56"/>
    </row>
    <row r="48" spans="1:32" s="39" customFormat="1" ht="17.25" customHeight="1">
      <c r="A48" s="12">
        <v>4</v>
      </c>
      <c r="B48" s="5" t="s">
        <v>44</v>
      </c>
      <c r="C48" s="15" t="s">
        <v>12</v>
      </c>
      <c r="D48" s="16">
        <v>47.9</v>
      </c>
      <c r="E48" s="17">
        <f>D48/$D51</f>
        <v>0.032976489621699766</v>
      </c>
      <c r="F48" s="16">
        <v>82.1</v>
      </c>
      <c r="G48" s="17">
        <f>SUM(F48/F51)</f>
        <v>0.05415188647759457</v>
      </c>
      <c r="H48" s="16">
        <v>72.4</v>
      </c>
      <c r="I48" s="17">
        <f>SUM(H48/H51)</f>
        <v>0.06304203963637632</v>
      </c>
      <c r="J48" s="16">
        <v>51.5</v>
      </c>
      <c r="K48" s="17">
        <f>SUM(J48/J51)</f>
        <v>0.04157025797372034</v>
      </c>
      <c r="L48" s="16">
        <v>52.9</v>
      </c>
      <c r="M48" s="17">
        <f>SUM(L48/L51)</f>
        <v>0.05212944855616702</v>
      </c>
      <c r="N48" s="16">
        <v>91.8</v>
      </c>
      <c r="O48" s="17">
        <f>SUM(N48/N51)</f>
        <v>0.08448837594566236</v>
      </c>
      <c r="P48" s="61">
        <v>4</v>
      </c>
      <c r="Q48" s="5" t="s">
        <v>44</v>
      </c>
      <c r="R48" s="16">
        <v>72.54</v>
      </c>
      <c r="S48" s="17">
        <f>SUM(R48/R51)</f>
        <v>0.07248056593593255</v>
      </c>
      <c r="T48" s="16">
        <f>'[6]Aug'!$E$13+'[6]Aug'!$E$16+'[6]Aug'!$E$15+'[6]Aug'!$E$17+'[6]Aug'!$E$14</f>
        <v>63.7</v>
      </c>
      <c r="U48" s="17">
        <f>SUM(T48/T51)</f>
        <v>0.051262964117937</v>
      </c>
      <c r="V48" s="16">
        <f>'[7]BP SEPT'!$D$26</f>
        <v>61.3225</v>
      </c>
      <c r="W48" s="17">
        <f>SUM(V48/V51)</f>
        <v>0.060472319657929166</v>
      </c>
      <c r="X48" s="16">
        <v>73.7</v>
      </c>
      <c r="Y48" s="17">
        <f>SUM(X48/X51)</f>
        <v>0.06169015970803898</v>
      </c>
      <c r="Z48" s="16">
        <v>72.1</v>
      </c>
      <c r="AA48" s="53">
        <f>+Z48/Z$53</f>
        <v>0.03423022943290671</v>
      </c>
      <c r="AB48" s="16">
        <f>'[7]BP DEC'!$D$15+'[7]BP DEC'!$D$16+'[7]BP DEC'!$D$17+'[7]BP DEC'!$D$18+'[7]BP DEC'!$D$19+'[7]BP DEC'!$D$20</f>
        <v>92.37</v>
      </c>
      <c r="AC48" s="67">
        <f>+AB48/AB$53</f>
        <v>0.05614538685161057</v>
      </c>
      <c r="AD48" s="16">
        <f>SUM(D48+F48+H48+J48+L48+N48+R48+T48+V48+X48+Z48+AB48)</f>
        <v>834.3325000000001</v>
      </c>
      <c r="AE48" s="4"/>
      <c r="AF48" s="56"/>
    </row>
    <row r="49" spans="1:32" s="39" customFormat="1" ht="16.5" customHeight="1">
      <c r="A49" s="12">
        <v>5</v>
      </c>
      <c r="B49" s="5" t="s">
        <v>38</v>
      </c>
      <c r="C49" s="15" t="s">
        <v>12</v>
      </c>
      <c r="D49" s="16">
        <v>13.5</v>
      </c>
      <c r="E49" s="17">
        <f>D49/$D51</f>
        <v>0.009294000206533337</v>
      </c>
      <c r="F49" s="16">
        <v>26.4</v>
      </c>
      <c r="G49" s="17">
        <f>SUM(F49/F51)</f>
        <v>0.01741303048731421</v>
      </c>
      <c r="H49" s="16">
        <v>9.6</v>
      </c>
      <c r="I49" s="17">
        <f>SUM(H49/H51)</f>
        <v>0.008359165476646582</v>
      </c>
      <c r="J49" s="16">
        <v>0.5</v>
      </c>
      <c r="K49" s="17">
        <f>SUM(J49/J51)</f>
        <v>0.0004035947376089353</v>
      </c>
      <c r="L49" s="16">
        <v>25.84</v>
      </c>
      <c r="M49" s="17">
        <f>SUM(L49/L51)</f>
        <v>0.025463609653900866</v>
      </c>
      <c r="N49" s="16">
        <v>18.9</v>
      </c>
      <c r="O49" s="17">
        <f>SUM(N49/N51)</f>
        <v>0.01739466563587166</v>
      </c>
      <c r="P49" s="61">
        <v>5</v>
      </c>
      <c r="Q49" s="5" t="s">
        <v>38</v>
      </c>
      <c r="R49" s="16">
        <v>32.8</v>
      </c>
      <c r="S49" s="17">
        <f>SUM(R49/R51)</f>
        <v>0.03277312603664995</v>
      </c>
      <c r="T49" s="16">
        <f>'[6]Aug'!$E$18+'[6]Aug'!$E$20+'[6]Aug'!$E$21+'[6]Aug'!$E$22+'[6]Aug'!$E$19</f>
        <v>23.6925</v>
      </c>
      <c r="U49" s="17">
        <f>SUM(T49/T51)</f>
        <v>0.019066684103049018</v>
      </c>
      <c r="V49" s="16">
        <f>'[7]BP SEPT'!$D$20+'[7]BP SEPT'!$D$24+'[7]BP SEPT'!$D$19+'[4]CRT UVR'!$C$14/2000+'[7]BP SEPT'!$D$25</f>
        <v>14.3565</v>
      </c>
      <c r="W49" s="17">
        <f>SUM(V49/V51)</f>
        <v>0.014157460266118638</v>
      </c>
      <c r="X49" s="16">
        <v>31.8</v>
      </c>
      <c r="Y49" s="17">
        <f>SUM(X49/X51)</f>
        <v>0.026618006495463226</v>
      </c>
      <c r="Z49" s="16">
        <f>'[7]BP NOV'!$D$23+'[7]BP NOV'!$D$24+'[7]BP NOV'!$D$22</f>
        <v>93.8315</v>
      </c>
      <c r="AA49" s="17">
        <f>+Z49/Z$53</f>
        <v>0.04454748644984447</v>
      </c>
      <c r="AB49" s="16">
        <f>'[7]BP DEC'!$D$21+'[7]BP DEC'!$D$22+'[7]BP DEC'!$D$23+'[7]BP DEC'!$D$24</f>
        <v>34.82</v>
      </c>
      <c r="AC49" s="17">
        <f>+AB49/AB$53</f>
        <v>0.021164689511454803</v>
      </c>
      <c r="AD49" s="16">
        <f>SUM(D49+F49+H49+J49+L49+N49+R49+T49+V49+X49+Z49+AB49)</f>
        <v>326.0405</v>
      </c>
      <c r="AE49" s="4"/>
      <c r="AF49" s="56"/>
    </row>
    <row r="50" spans="1:32" s="33" customFormat="1" ht="12.75">
      <c r="A50" s="1"/>
      <c r="B50" s="1"/>
      <c r="C50" s="25"/>
      <c r="D50" s="18"/>
      <c r="E50" s="51"/>
      <c r="F50" s="24"/>
      <c r="G50" s="47"/>
      <c r="H50" s="55"/>
      <c r="I50" s="47"/>
      <c r="J50" s="24"/>
      <c r="K50" s="47"/>
      <c r="L50" s="24"/>
      <c r="M50" s="47"/>
      <c r="N50" s="24"/>
      <c r="O50" s="47"/>
      <c r="P50" s="24"/>
      <c r="Q50" s="24"/>
      <c r="R50" s="24"/>
      <c r="S50" s="47"/>
      <c r="T50" s="56"/>
      <c r="U50" s="57"/>
      <c r="V50" s="24"/>
      <c r="W50" s="47"/>
      <c r="X50" s="24"/>
      <c r="Y50" s="47" t="s">
        <v>0</v>
      </c>
      <c r="Z50" s="24"/>
      <c r="AA50" s="47"/>
      <c r="AB50" s="24"/>
      <c r="AC50" s="47"/>
      <c r="AD50" s="24"/>
      <c r="AE50" s="1"/>
      <c r="AF50" s="24"/>
    </row>
    <row r="51" spans="1:32" s="33" customFormat="1" ht="13.5" thickBot="1">
      <c r="A51" s="19"/>
      <c r="B51" s="20" t="s">
        <v>15</v>
      </c>
      <c r="C51" s="58"/>
      <c r="D51" s="16">
        <f>SUM(D45:D50)</f>
        <v>1452.5500000000002</v>
      </c>
      <c r="E51" s="59"/>
      <c r="F51" s="16">
        <f>SUM(F45:F50)</f>
        <v>1516.106</v>
      </c>
      <c r="G51" s="59"/>
      <c r="H51" s="16">
        <f>SUM(H45:H50)</f>
        <v>1148.4399999999998</v>
      </c>
      <c r="I51" s="59"/>
      <c r="J51" s="16">
        <f>SUM(J45:J50)</f>
        <v>1238.8664999999999</v>
      </c>
      <c r="K51" s="59"/>
      <c r="L51" s="16">
        <f>SUM(L45:L50)</f>
        <v>1014.7814999999999</v>
      </c>
      <c r="M51" s="59"/>
      <c r="N51" s="16">
        <f>SUM(N45:N50)</f>
        <v>1086.5400000000002</v>
      </c>
      <c r="O51" s="59"/>
      <c r="P51" s="60"/>
      <c r="Q51" s="54" t="s">
        <v>15</v>
      </c>
      <c r="R51" s="16">
        <f>SUM(R45:R50)</f>
        <v>1000.8199999999999</v>
      </c>
      <c r="S51" s="16"/>
      <c r="T51" s="16">
        <f>SUM(T45:T50)</f>
        <v>1242.6125000000002</v>
      </c>
      <c r="U51" s="16"/>
      <c r="V51" s="16">
        <f>SUM(V45:V50)</f>
        <v>1014.0590000000001</v>
      </c>
      <c r="W51" s="59"/>
      <c r="X51" s="16">
        <f>SUM(X45:X50)</f>
        <v>1194.6799999999998</v>
      </c>
      <c r="Y51" s="59"/>
      <c r="Z51" s="16">
        <f>SUM(Z45:Z50)</f>
        <v>1803.9814999999999</v>
      </c>
      <c r="AA51" s="59"/>
      <c r="AB51" s="16">
        <f>SUM(AB45:AB50)</f>
        <v>1143.78</v>
      </c>
      <c r="AC51" s="59"/>
      <c r="AD51" s="16">
        <f>SUM(AD45:AD50)</f>
        <v>14857.216999999999</v>
      </c>
      <c r="AE51" s="1"/>
      <c r="AF51" s="24"/>
    </row>
    <row r="52" spans="1:32" s="33" customFormat="1" ht="13.5" thickTop="1">
      <c r="A52" s="1"/>
      <c r="B52" s="1"/>
      <c r="C52" s="2"/>
      <c r="D52" s="18"/>
      <c r="E52" s="26"/>
      <c r="F52" s="1"/>
      <c r="G52" s="3"/>
      <c r="H52" s="37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  <c r="AE52" s="1"/>
      <c r="AF52" s="1"/>
    </row>
    <row r="53" spans="1:32" s="33" customFormat="1" ht="13.5" thickBot="1">
      <c r="A53" s="19"/>
      <c r="B53" s="20" t="s">
        <v>17</v>
      </c>
      <c r="C53" s="21"/>
      <c r="D53" s="22">
        <f>D38+D51</f>
        <v>1770.9658361329914</v>
      </c>
      <c r="E53" s="23"/>
      <c r="F53" s="22">
        <f>F38+F51</f>
        <v>1870.3152964306855</v>
      </c>
      <c r="G53" s="23"/>
      <c r="H53" s="22">
        <f>H38+H51</f>
        <v>1473.5635860722396</v>
      </c>
      <c r="I53" s="23"/>
      <c r="J53" s="22">
        <f>J38+J51</f>
        <v>1464.3335772442585</v>
      </c>
      <c r="K53" s="23"/>
      <c r="L53" s="22">
        <f>L38+L51</f>
        <v>1367.3759980274888</v>
      </c>
      <c r="M53" s="23"/>
      <c r="N53" s="22">
        <f>N38+N51</f>
        <v>1356.4037348418742</v>
      </c>
      <c r="O53" s="23"/>
      <c r="P53" s="19"/>
      <c r="Q53" s="20" t="s">
        <v>17</v>
      </c>
      <c r="R53" s="22">
        <f>R38+R51</f>
        <v>1293.0078841917004</v>
      </c>
      <c r="S53" s="22"/>
      <c r="T53" s="22">
        <f>T38+T51</f>
        <v>1586.025436816201</v>
      </c>
      <c r="U53" s="22"/>
      <c r="V53" s="22">
        <f>V38+V51</f>
        <v>1351.8053125487895</v>
      </c>
      <c r="W53" s="44"/>
      <c r="X53" s="22">
        <f>+X51+X38</f>
        <v>1431.9806829046602</v>
      </c>
      <c r="Y53" s="23"/>
      <c r="Z53" s="22">
        <f>+Z51+Z38</f>
        <v>2106.3253502673797</v>
      </c>
      <c r="AA53" s="23"/>
      <c r="AB53" s="22">
        <f>+AB51+AB38</f>
        <v>1645.1930457640137</v>
      </c>
      <c r="AC53" s="23"/>
      <c r="AD53" s="22">
        <f>+AD51+AD38</f>
        <v>18717.29574124228</v>
      </c>
      <c r="AE53" s="1"/>
      <c r="AF53" s="1"/>
    </row>
    <row r="54" spans="1:32" s="31" customFormat="1" ht="17.25" customHeight="1" thickTop="1">
      <c r="A54" s="41"/>
      <c r="B54" s="5" t="s">
        <v>35</v>
      </c>
      <c r="C54" s="6"/>
      <c r="D54" s="27">
        <f>D40/D53</f>
        <v>0.017365757847798105</v>
      </c>
      <c r="E54" s="47"/>
      <c r="F54" s="27">
        <f>F40/F53</f>
        <v>0.01339233611639805</v>
      </c>
      <c r="G54" s="28" t="s">
        <v>0</v>
      </c>
      <c r="H54" s="27">
        <f>H40/H53</f>
        <v>0.024351830990439364</v>
      </c>
      <c r="I54" s="28"/>
      <c r="J54" s="27">
        <f>J40/J53</f>
        <v>0.02256236653391476</v>
      </c>
      <c r="K54" s="28"/>
      <c r="L54" s="27">
        <f>L40/L53</f>
        <v>0.0251691982866862</v>
      </c>
      <c r="M54" s="28"/>
      <c r="N54" s="27">
        <f>N40/N53</f>
        <v>0.029221583618498838</v>
      </c>
      <c r="O54" s="28"/>
      <c r="P54" s="41"/>
      <c r="Q54" s="5" t="s">
        <v>16</v>
      </c>
      <c r="R54" s="27">
        <f>R40/R53</f>
        <v>0.021331598297925757</v>
      </c>
      <c r="S54" s="28"/>
      <c r="T54" s="27">
        <f>T40/T53</f>
        <v>0.028928443021181548</v>
      </c>
      <c r="U54" s="28" t="s">
        <v>0</v>
      </c>
      <c r="V54" s="27">
        <f>V40/V53</f>
        <v>0.03220010338196308</v>
      </c>
      <c r="W54" s="28" t="s">
        <v>0</v>
      </c>
      <c r="X54" s="27">
        <f>X40/X53</f>
        <v>0.011504895127232823</v>
      </c>
      <c r="Y54" s="29"/>
      <c r="Z54" s="27">
        <f>Z40/Z53</f>
        <v>0.018039069665945505</v>
      </c>
      <c r="AA54" s="29"/>
      <c r="AB54" s="27">
        <f>AB40/AB53</f>
        <v>0.03159658883842771</v>
      </c>
      <c r="AC54" s="29" t="s">
        <v>0</v>
      </c>
      <c r="AD54" s="27"/>
      <c r="AE54" s="5"/>
      <c r="AF54" s="5"/>
    </row>
    <row r="55" spans="1:32" s="31" customFormat="1" ht="17.25" customHeight="1">
      <c r="A55" s="42" t="s">
        <v>39</v>
      </c>
      <c r="B55" s="29" t="s">
        <v>40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2" t="s">
        <v>39</v>
      </c>
      <c r="Q55" s="29" t="s">
        <v>40</v>
      </c>
      <c r="R55" s="29"/>
      <c r="S55" s="27"/>
      <c r="T55" s="28"/>
      <c r="U55" s="27" t="s">
        <v>0</v>
      </c>
      <c r="V55" s="28"/>
      <c r="W55" s="28"/>
      <c r="X55" s="40"/>
      <c r="Y55" s="29"/>
      <c r="Z55" s="40" t="s">
        <v>0</v>
      </c>
      <c r="AA55" s="29"/>
      <c r="AB55" s="40"/>
      <c r="AC55" s="29"/>
      <c r="AD55" s="40"/>
      <c r="AE55" s="5"/>
      <c r="AF55" s="5"/>
    </row>
    <row r="56" spans="1:32" s="31" customFormat="1" ht="17.25" customHeight="1">
      <c r="A56" s="42" t="s">
        <v>19</v>
      </c>
      <c r="B56" s="29" t="s">
        <v>42</v>
      </c>
      <c r="C56" s="29"/>
      <c r="D56" s="27"/>
      <c r="E56" s="28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19</v>
      </c>
      <c r="Q56" s="29" t="s">
        <v>42</v>
      </c>
      <c r="R56" s="29"/>
      <c r="S56" s="27"/>
      <c r="T56" s="28"/>
      <c r="U56" s="27"/>
      <c r="V56" s="28"/>
      <c r="W56" s="28"/>
      <c r="X56" s="40"/>
      <c r="Y56" s="29"/>
      <c r="Z56" s="40"/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41</v>
      </c>
      <c r="B57" s="29" t="s">
        <v>43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41</v>
      </c>
      <c r="Q57" s="29" t="s">
        <v>43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/>
      <c r="B58" s="29"/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/>
      <c r="Q58" s="29"/>
      <c r="R58" s="29"/>
      <c r="S58" s="29"/>
      <c r="T58" s="28"/>
      <c r="U58" s="27"/>
      <c r="V58" s="27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2.75">
      <c r="A59" s="5"/>
      <c r="B59" s="29"/>
      <c r="C59" s="29"/>
      <c r="D59" s="30"/>
      <c r="E59" s="28"/>
      <c r="F59" s="27"/>
      <c r="G59" s="28" t="s">
        <v>0</v>
      </c>
      <c r="H59" s="27"/>
      <c r="I59" s="28"/>
      <c r="J59" s="27"/>
      <c r="K59" s="28"/>
      <c r="L59" s="27"/>
      <c r="M59" s="28"/>
      <c r="N59" s="27"/>
      <c r="O59" s="28"/>
      <c r="P59" s="5"/>
      <c r="Q59" s="29"/>
      <c r="R59" s="27"/>
      <c r="S59" s="28"/>
      <c r="T59" s="32"/>
      <c r="U59" s="28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</sheetData>
  <printOptions horizontalCentered="1" verticalCentered="1"/>
  <pageMargins left="0" right="0" top="0" bottom="0" header="0" footer="0"/>
  <pageSetup fitToWidth="2" horizontalDpi="600" verticalDpi="600" orientation="landscape" scale="73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2007-01-10T20:38:35Z</cp:lastPrinted>
  <dcterms:created xsi:type="dcterms:W3CDTF">2005-08-08T20:55:58Z</dcterms:created>
  <dcterms:modified xsi:type="dcterms:W3CDTF">2007-01-12T22:45:40Z</dcterms:modified>
  <cp:category/>
  <cp:version/>
  <cp:contentType/>
  <cp:contentStatus/>
</cp:coreProperties>
</file>