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360" yWindow="60" windowWidth="11340" windowHeight="6030" firstSheet="12" activeTab="15"/>
  </bookViews>
  <sheets>
    <sheet name="JAN 13" sheetId="44" r:id="rId1"/>
    <sheet name="FEB 13" sheetId="63" state="hidden" r:id="rId2"/>
    <sheet name="MAR 13" sheetId="65" state="hidden" r:id="rId3"/>
    <sheet name="APR 13" sheetId="64" state="hidden" r:id="rId4"/>
    <sheet name="MAY 12" sheetId="66" state="hidden" r:id="rId5"/>
    <sheet name="JUNE 12" sheetId="67" state="hidden" r:id="rId6"/>
    <sheet name="JULY 12" sheetId="68" state="hidden" r:id="rId7"/>
    <sheet name="AUG 12" sheetId="69" state="hidden" r:id="rId8"/>
    <sheet name="SEPT 12" sheetId="70" state="hidden" r:id="rId9"/>
    <sheet name="OCT 12" sheetId="71" state="hidden" r:id="rId10"/>
    <sheet name="NOV 12" sheetId="72" state="hidden" r:id="rId11"/>
    <sheet name="DEC 12" sheetId="73" state="hidden" r:id="rId12"/>
    <sheet name="FEB " sheetId="75" r:id="rId13"/>
    <sheet name="MAR " sheetId="76" r:id="rId14"/>
    <sheet name="APRIL" sheetId="77" r:id="rId15"/>
    <sheet name="MAY" sheetId="78" r:id="rId16"/>
    <sheet name="Tons 13" sheetId="74" r:id="rId17"/>
    <sheet name="Tons 12" sheetId="54" r:id="rId18"/>
    <sheet name="Tons 11" sheetId="62" r:id="rId19"/>
    <sheet name="Tons 10" sheetId="61" r:id="rId20"/>
  </sheets>
  <externalReferences>
    <externalReference r:id="rId23"/>
    <externalReference r:id="rId24"/>
  </externalReferences>
  <definedNames>
    <definedName name="_xlnm.Print_Area" localSheetId="3">'APR 13'!$A$1:$F$99</definedName>
    <definedName name="_xlnm.Print_Area" localSheetId="0">'JAN 13'!$64:$64</definedName>
    <definedName name="_xlnm.Print_Area" localSheetId="5">'JUNE 12'!$A$1:$F$100</definedName>
    <definedName name="_xlnm.Print_Area" localSheetId="19">'Tons 10'!$A$1:$E$15</definedName>
  </definedNames>
  <calcPr calcId="125725"/>
</workbook>
</file>

<file path=xl/sharedStrings.xml><?xml version="1.0" encoding="utf-8"?>
<sst xmlns="http://schemas.openxmlformats.org/spreadsheetml/2006/main" count="1761" uniqueCount="94">
  <si>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</si>
  <si>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</si>
  <si>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</si>
  <si>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</si>
  <si>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</si>
  <si>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</si>
  <si>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</si>
  <si>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</si>
  <si>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</si>
  <si>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</si>
  <si>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</si>
  <si>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</si>
  <si>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</si>
  <si>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</si>
  <si>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</si>
  <si>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</si>
  <si>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</si>
  <si>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</si>
  <si>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</si>
  <si>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</si>
  <si>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</si>
  <si>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</si>
  <si>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</si>
  <si>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</si>
  <si>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</si>
  <si>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</si>
  <si>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</si>
  <si>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</si>
  <si>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</si>
  <si>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</si>
  <si>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</si>
  <si>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</si>
  <si>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</si>
  <si>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</si>
  <si>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</si>
  <si>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</si>
  <si>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</si>
  <si>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</si>
  <si>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</si>
  <si>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</si>
  <si>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</si>
  <si>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</si>
  <si>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</si>
  <si>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</si>
  <si>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</si>
  <si>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</si>
  <si>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t>UVR-Cardboard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</si>
  <si>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</si>
  <si>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</si>
  <si>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</si>
  <si>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</si>
  <si>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</si>
  <si>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UVDS Food Waste</t>
  </si>
  <si>
    <t>1/1/2011 Thru 12/31/2011</t>
  </si>
  <si>
    <t>1/1/2010 Thru 12/31/2010</t>
  </si>
  <si>
    <t>UVR-Drywall/Sludge</t>
  </si>
  <si>
    <t>MONTH OF FEBRUARY 2012</t>
  </si>
  <si>
    <t>—</t>
  </si>
  <si>
    <t>MONTH OF MARCH 2012</t>
  </si>
  <si>
    <t>MONTH OF APRIL 2012</t>
  </si>
  <si>
    <t>To County</t>
  </si>
  <si>
    <t>MONTH OF MAY 2012</t>
  </si>
  <si>
    <t>MONTH OF JUNE  2012</t>
  </si>
  <si>
    <t>MONTH OF JULY  2012</t>
  </si>
  <si>
    <t>MONTH OF AUGUST  2012</t>
  </si>
  <si>
    <t>MONTH OF SEPTEMBER  2012</t>
  </si>
  <si>
    <t xml:space="preserve">    HH Batteries</t>
  </si>
  <si>
    <t xml:space="preserve">    Vehicle Batteries </t>
  </si>
  <si>
    <t xml:space="preserve">   Cardboard</t>
  </si>
  <si>
    <t>UVR-SH-Dry Sludge</t>
  </si>
  <si>
    <t>UVR-SH-Water/Sludge</t>
  </si>
  <si>
    <t>UVR-Drywall</t>
  </si>
  <si>
    <t>TONS USED FOR ADC FROM RECYCLE(GROUND)</t>
  </si>
  <si>
    <t>CFL SURCHARGE PAYMENT</t>
  </si>
  <si>
    <t>7/12 -12/12  $4.75</t>
  </si>
  <si>
    <t>1/1/2012 Thru 6/30/2012</t>
  </si>
  <si>
    <t>7/1/2012 Thru 12/31/2012</t>
  </si>
  <si>
    <t>2012 TOTAL SURCHARGE</t>
  </si>
  <si>
    <t>1/12 - 6/12  $3.75</t>
  </si>
  <si>
    <t>TONS</t>
  </si>
  <si>
    <t>MONTH OF OCTOBER 2012</t>
  </si>
  <si>
    <t xml:space="preserve">    Cardboard</t>
  </si>
  <si>
    <t xml:space="preserve">    Newspaper </t>
  </si>
  <si>
    <t>UVR-Yount-Dry Sludge</t>
  </si>
  <si>
    <t>MONTH OF NOVEMBER 2012</t>
  </si>
  <si>
    <t>MONTH OF DECEMBER  2012</t>
  </si>
  <si>
    <t>MONTH OF JANUARY 2013</t>
  </si>
  <si>
    <t>1/1/2013 Thru 12/30/2013</t>
  </si>
  <si>
    <t>MONTH OF FEBRUARY 2013</t>
  </si>
  <si>
    <t>MONTH OF MARCH 2013</t>
  </si>
  <si>
    <t>MONTH OF APRIL 2013</t>
  </si>
  <si>
    <t xml:space="preserve">   Auto  Batteries</t>
  </si>
  <si>
    <t>MONTH OF MAY 2013</t>
  </si>
  <si>
    <t xml:space="preserve">    Auto  Batteries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</si>
</sst>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</numFmts>
  <fonts count="30"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Arial"/>
      <family val="2"/>
    </font>
    <font>
      <sz val="20"/>
      <name val="Arial"/>
      <family val="2"/>
    </font>
    <font>
      <b/>
      <sz val="18"/>
      <color rgb="FF0000FF"/>
      <name val="Arial"/>
      <family val="2"/>
    </font>
    <font>
      <b/>
      <sz val="18"/>
      <color rgb="FF17BF63"/>
      <name val="Arial"/>
      <family val="2"/>
    </font>
    <font>
      <b/>
      <sz val="20"/>
      <color rgb="FF9933FF"/>
      <name val="Arial"/>
      <family val="2"/>
    </font>
    <font>
      <b/>
      <sz val="10"/>
      <name val="Arial"/>
      <family val="2"/>
    </font>
    <font>
      <sz val="16"/>
      <color rgb="FFFF0000"/>
      <name val="Calibri"/>
      <family val="2"/>
      <scheme val="minor"/>
    </font>
    <font>
      <b/>
      <sz val="22"/>
      <color rgb="FFFF0000"/>
      <name val="Arial"/>
      <family val="2"/>
    </font>
    <font>
      <sz val="22"/>
      <color rgb="FFFF0000"/>
      <name val="Arial"/>
      <family val="2"/>
    </font>
    <font>
      <u val="single"/>
      <sz val="16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16"/>
      <color rgb="FFFF0000"/>
      <name val="Calibri"/>
      <family val="2"/>
    </font>
    <font>
      <b/>
      <sz val="24"/>
      <color rgb="FFFF000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405">
    <xf numFmtId="0" fontId="0" fillId="0" borderId="0" xfId="0"/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 applyAlignment="1">
      <alignment horizontal="center"/>
      <protection/>
    </xf>
    <xf numFmtId="2" fontId="1" fillId="0" borderId="2" xfId="21" applyNumberFormat="1" applyFont="1" applyBorder="1" applyAlignment="1">
      <alignment horizontal="center"/>
      <protection/>
    </xf>
    <xf numFmtId="0" fontId="2" fillId="0" borderId="3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1" fillId="0" borderId="4" xfId="21" applyFont="1" applyBorder="1" applyAlignment="1">
      <alignment horizontal="left"/>
      <protection/>
    </xf>
    <xf numFmtId="0" fontId="1" fillId="0" borderId="5" xfId="21" applyFont="1" applyBorder="1" applyAlignment="1">
      <alignment horizontal="center"/>
      <protection/>
    </xf>
    <xf numFmtId="2" fontId="1" fillId="0" borderId="5" xfId="21" applyNumberFormat="1" applyFont="1" applyBorder="1" applyAlignment="1">
      <alignment horizontal="center"/>
      <protection/>
    </xf>
    <xf numFmtId="0" fontId="2" fillId="0" borderId="6" xfId="21" applyFont="1" applyBorder="1" applyAlignment="1">
      <alignment horizontal="center"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 applyBorder="1" applyAlignment="1">
      <alignment horizontal="center"/>
      <protection/>
    </xf>
    <xf numFmtId="2" fontId="1" fillId="0" borderId="0" xfId="21" applyNumberFormat="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4" fillId="0" borderId="7" xfId="21" applyFont="1" applyFill="1" applyBorder="1" applyAlignment="1">
      <alignment horizontal="left" vertical="justify"/>
      <protection/>
    </xf>
    <xf numFmtId="0" fontId="5" fillId="0" borderId="0" xfId="21" applyFont="1" applyFill="1" applyBorder="1" applyAlignment="1">
      <alignment horizontal="right" vertical="justify"/>
      <protection/>
    </xf>
    <xf numFmtId="2" fontId="6" fillId="0" borderId="0" xfId="20" applyNumberFormat="1" applyFont="1" applyFill="1" applyBorder="1"/>
    <xf numFmtId="164" fontId="4" fillId="0" borderId="0" xfId="20" applyNumberFormat="1" applyFont="1" applyFill="1" applyAlignment="1">
      <alignment horizontal="left" vertical="justify"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right"/>
      <protection/>
    </xf>
    <xf numFmtId="10" fontId="4" fillId="0" borderId="0" xfId="20" applyNumberFormat="1" applyFont="1" applyFill="1" applyAlignment="1">
      <alignment horizontal="right" vertical="justify"/>
    </xf>
    <xf numFmtId="0" fontId="8" fillId="0" borderId="0" xfId="21" applyFont="1" applyFill="1" applyBorder="1" applyAlignment="1">
      <alignment horizontal="right" vertical="justify"/>
      <protection/>
    </xf>
    <xf numFmtId="0" fontId="4" fillId="0" borderId="0" xfId="21" applyFont="1" applyFill="1" applyBorder="1" applyAlignment="1">
      <alignment horizontal="left" vertical="justify"/>
      <protection/>
    </xf>
    <xf numFmtId="2" fontId="4" fillId="0" borderId="0" xfId="20" applyNumberFormat="1" applyFont="1" applyFill="1" applyBorder="1"/>
    <xf numFmtId="0" fontId="4" fillId="0" borderId="7" xfId="21" applyFont="1" applyFill="1" applyBorder="1">
      <alignment/>
      <protection/>
    </xf>
    <xf numFmtId="164" fontId="4" fillId="0" borderId="0" xfId="20" applyNumberFormat="1" applyFont="1" applyFill="1" applyBorder="1" applyAlignment="1">
      <alignment/>
    </xf>
    <xf numFmtId="164" fontId="4" fillId="0" borderId="0" xfId="20" applyNumberFormat="1" applyFont="1" applyFill="1" applyBorder="1" applyAlignment="1">
      <alignment horizontal="right"/>
    </xf>
    <xf numFmtId="164" fontId="4" fillId="0" borderId="0" xfId="20" applyNumberFormat="1" applyFont="1" applyFill="1" applyBorder="1"/>
    <xf numFmtId="0" fontId="5" fillId="0" borderId="0" xfId="21" applyFont="1">
      <alignment/>
      <protection/>
    </xf>
    <xf numFmtId="164" fontId="4" fillId="0" borderId="0" xfId="20" applyNumberFormat="1" applyFont="1" applyFill="1"/>
    <xf numFmtId="0" fontId="7" fillId="0" borderId="0" xfId="21" applyFont="1" applyFill="1" applyAlignment="1">
      <alignment horizontal="left"/>
      <protection/>
    </xf>
    <xf numFmtId="1" fontId="4" fillId="0" borderId="0" xfId="21" applyNumberFormat="1" applyFont="1" applyFill="1" applyBorder="1" applyAlignment="1">
      <alignment horizontal="right" vertical="justify"/>
      <protection/>
    </xf>
    <xf numFmtId="0" fontId="0" fillId="0" borderId="0" xfId="21" applyFont="1">
      <alignment/>
      <protection/>
    </xf>
    <xf numFmtId="2" fontId="4" fillId="0" borderId="8" xfId="20" applyNumberFormat="1" applyFont="1" applyFill="1" applyBorder="1" applyAlignment="1">
      <alignment horizontal="right"/>
    </xf>
    <xf numFmtId="10" fontId="4" fillId="0" borderId="8" xfId="20" applyNumberFormat="1" applyFont="1" applyFill="1" applyBorder="1" applyAlignment="1">
      <alignment horizontal="center" vertical="justify"/>
    </xf>
    <xf numFmtId="2" fontId="4" fillId="0" borderId="9" xfId="20" applyNumberFormat="1" applyFont="1" applyFill="1" applyBorder="1" applyAlignment="1">
      <alignment horizontal="right" vertical="justify"/>
    </xf>
    <xf numFmtId="2" fontId="4" fillId="0" borderId="8" xfId="20" applyNumberFormat="1" applyFont="1" applyFill="1" applyBorder="1"/>
    <xf numFmtId="165" fontId="4" fillId="0" borderId="8" xfId="21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2" fontId="9" fillId="0" borderId="0" xfId="21" applyNumberFormat="1" applyFont="1">
      <alignment/>
      <protection/>
    </xf>
    <xf numFmtId="164" fontId="5" fillId="0" borderId="0" xfId="21" applyNumberFormat="1" applyFont="1" applyAlignment="1">
      <alignment/>
      <protection/>
    </xf>
    <xf numFmtId="0" fontId="8" fillId="0" borderId="0" xfId="21" applyFont="1">
      <alignment/>
      <protection/>
    </xf>
    <xf numFmtId="0" fontId="8" fillId="0" borderId="0" xfId="21" applyFont="1" applyAlignment="1">
      <alignment/>
      <protection/>
    </xf>
    <xf numFmtId="0" fontId="8" fillId="0" borderId="0" xfId="21" applyFont="1" applyAlignment="1">
      <alignment horizontal="right"/>
      <protection/>
    </xf>
    <xf numFmtId="2" fontId="8" fillId="0" borderId="0" xfId="21" applyNumberFormat="1" applyFont="1">
      <alignment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right"/>
      <protection/>
    </xf>
    <xf numFmtId="2" fontId="0" fillId="0" borderId="0" xfId="21" applyNumberFormat="1" applyFont="1">
      <alignment/>
      <protection/>
    </xf>
    <xf numFmtId="2" fontId="4" fillId="0" borderId="0" xfId="21" applyNumberFormat="1" applyFont="1" applyFill="1" applyBorder="1">
      <alignment/>
      <protection/>
    </xf>
    <xf numFmtId="0" fontId="1" fillId="0" borderId="2" xfId="21" applyFont="1" applyBorder="1" applyAlignment="1">
      <alignment horizontal="left"/>
      <protection/>
    </xf>
    <xf numFmtId="0" fontId="1" fillId="0" borderId="5" xfId="21" applyFont="1" applyBorder="1" applyAlignment="1">
      <alignment horizontal="left"/>
      <protection/>
    </xf>
    <xf numFmtId="0" fontId="4" fillId="0" borderId="0" xfId="21" applyFont="1" applyFill="1" applyBorder="1">
      <alignment/>
      <protection/>
    </xf>
    <xf numFmtId="165" fontId="4" fillId="0" borderId="0" xfId="21" applyNumberFormat="1" applyFont="1" applyFill="1" applyBorder="1">
      <alignment/>
      <protection/>
    </xf>
    <xf numFmtId="2" fontId="7" fillId="0" borderId="0" xfId="21" applyNumberFormat="1" applyFont="1" applyFill="1" applyAlignment="1">
      <alignment horizontal="right"/>
      <protection/>
    </xf>
    <xf numFmtId="0" fontId="7" fillId="0" borderId="0" xfId="21" applyFont="1" applyFill="1" applyBorder="1" applyAlignment="1">
      <alignment horizontal="right"/>
      <protection/>
    </xf>
    <xf numFmtId="2" fontId="7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Alignment="1">
      <alignment horizontal="right"/>
      <protection/>
    </xf>
    <xf numFmtId="0" fontId="10" fillId="0" borderId="1" xfId="21" applyFont="1" applyBorder="1" applyAlignment="1">
      <alignment horizontal="left"/>
      <protection/>
    </xf>
    <xf numFmtId="0" fontId="10" fillId="0" borderId="2" xfId="21" applyFont="1" applyBorder="1" applyAlignment="1">
      <alignment horizontal="left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Fill="1">
      <alignment/>
      <protection/>
    </xf>
    <xf numFmtId="0" fontId="8" fillId="0" borderId="0" xfId="21" applyFont="1" applyFill="1" applyBorder="1" applyAlignment="1">
      <alignment horizontal="left" vertical="justify"/>
      <protection/>
    </xf>
    <xf numFmtId="0" fontId="8" fillId="0" borderId="0" xfId="21" applyFont="1" applyFill="1" applyBorder="1">
      <alignment/>
      <protection/>
    </xf>
    <xf numFmtId="164" fontId="8" fillId="0" borderId="0" xfId="20" applyNumberFormat="1" applyFont="1" applyFill="1" applyBorder="1"/>
    <xf numFmtId="164" fontId="8" fillId="0" borderId="0" xfId="20" applyNumberFormat="1" applyFont="1" applyFill="1" applyBorder="1" applyAlignment="1">
      <alignment horizontal="right"/>
    </xf>
    <xf numFmtId="164" fontId="8" fillId="0" borderId="0" xfId="20" applyNumberFormat="1" applyFont="1" applyFill="1"/>
    <xf numFmtId="0" fontId="4" fillId="0" borderId="10" xfId="21" applyFont="1" applyFill="1" applyBorder="1">
      <alignment/>
      <protection/>
    </xf>
    <xf numFmtId="0" fontId="4" fillId="0" borderId="11" xfId="21" applyFont="1" applyFill="1" applyBorder="1">
      <alignment/>
      <protection/>
    </xf>
    <xf numFmtId="164" fontId="8" fillId="0" borderId="11" xfId="20" applyNumberFormat="1" applyFont="1" applyFill="1" applyBorder="1"/>
    <xf numFmtId="164" fontId="8" fillId="0" borderId="11" xfId="20" applyNumberFormat="1" applyFont="1" applyFill="1" applyBorder="1" applyAlignment="1">
      <alignment horizontal="right"/>
    </xf>
    <xf numFmtId="0" fontId="8" fillId="0" borderId="0" xfId="21" applyFont="1" applyFill="1" applyAlignment="1">
      <alignment/>
      <protection/>
    </xf>
    <xf numFmtId="164" fontId="8" fillId="0" borderId="0" xfId="20" applyNumberFormat="1" applyFont="1" applyFill="1" applyAlignment="1">
      <alignment horizontal="right"/>
    </xf>
    <xf numFmtId="0" fontId="8" fillId="0" borderId="0" xfId="21" applyFont="1" applyFill="1" applyAlignment="1">
      <alignment horizontal="left" vertical="justify"/>
      <protection/>
    </xf>
    <xf numFmtId="2" fontId="8" fillId="0" borderId="0" xfId="20" applyNumberFormat="1" applyFont="1" applyFill="1" applyBorder="1" applyAlignment="1">
      <alignment horizontal="right"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Alignment="1">
      <alignment horizontal="left" vertical="justify"/>
      <protection/>
    </xf>
    <xf numFmtId="2" fontId="4" fillId="0" borderId="0" xfId="21" applyNumberFormat="1" applyFont="1" applyFill="1" applyAlignment="1">
      <alignment horizontal="left" vertical="justify" readingOrder="1"/>
      <protection/>
    </xf>
    <xf numFmtId="0" fontId="8" fillId="0" borderId="0" xfId="21" applyFont="1" applyFill="1" applyBorder="1" applyAlignment="1">
      <alignment horizontal="right"/>
      <protection/>
    </xf>
    <xf numFmtId="0" fontId="11" fillId="0" borderId="0" xfId="21" applyFont="1" applyFill="1" applyBorder="1" applyAlignment="1">
      <alignment horizontal="left"/>
      <protection/>
    </xf>
    <xf numFmtId="2" fontId="11" fillId="0" borderId="0" xfId="20" applyNumberFormat="1" applyFont="1" applyFill="1" applyBorder="1" applyAlignment="1">
      <alignment horizontal="right" vertical="justify"/>
    </xf>
    <xf numFmtId="14" fontId="4" fillId="0" borderId="0" xfId="21" applyNumberFormat="1" applyFont="1" applyFill="1" applyAlignment="1">
      <alignment horizontal="left"/>
      <protection/>
    </xf>
    <xf numFmtId="165" fontId="8" fillId="0" borderId="0" xfId="21" applyNumberFormat="1" applyFont="1" applyFill="1" applyBorder="1" applyAlignment="1">
      <alignment/>
      <protection/>
    </xf>
    <xf numFmtId="165" fontId="4" fillId="0" borderId="0" xfId="21" applyNumberFormat="1" applyFont="1" applyFill="1" applyBorder="1" applyAlignment="1">
      <alignment horizontal="center"/>
      <protection/>
    </xf>
    <xf numFmtId="165" fontId="4" fillId="0" borderId="0" xfId="20" applyNumberFormat="1" applyFont="1" applyFill="1"/>
    <xf numFmtId="165" fontId="4" fillId="0" borderId="0" xfId="21" applyNumberFormat="1" applyFont="1" applyFill="1" applyBorder="1" applyAlignment="1">
      <alignment/>
      <protection/>
    </xf>
    <xf numFmtId="0" fontId="12" fillId="0" borderId="0" xfId="21" applyFont="1" applyFill="1" applyBorder="1" applyAlignment="1">
      <alignment horizontal="left" vertical="justify"/>
      <protection/>
    </xf>
    <xf numFmtId="2" fontId="4" fillId="0" borderId="0" xfId="21" applyNumberFormat="1" applyFont="1" applyFill="1">
      <alignment/>
      <protection/>
    </xf>
    <xf numFmtId="14" fontId="8" fillId="0" borderId="0" xfId="21" applyNumberFormat="1" applyFont="1" applyFill="1" applyBorder="1" applyAlignment="1">
      <alignment horizontal="left"/>
      <protection/>
    </xf>
    <xf numFmtId="165" fontId="8" fillId="0" borderId="0" xfId="20" applyNumberFormat="1" applyFont="1" applyFill="1" applyBorder="1" applyAlignment="1">
      <alignment/>
    </xf>
    <xf numFmtId="165" fontId="4" fillId="0" borderId="0" xfId="20" applyNumberFormat="1" applyFont="1" applyFill="1" applyBorder="1" applyAlignment="1">
      <alignment horizontal="right"/>
    </xf>
    <xf numFmtId="0" fontId="8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14" fontId="8" fillId="0" borderId="0" xfId="21" applyNumberFormat="1" applyFont="1" applyFill="1" applyBorder="1" applyAlignment="1">
      <alignment/>
      <protection/>
    </xf>
    <xf numFmtId="14" fontId="8" fillId="0" borderId="0" xfId="21" applyNumberFormat="1" applyFont="1" applyFill="1" applyBorder="1" applyAlignment="1">
      <alignment horizontal="right"/>
      <protection/>
    </xf>
    <xf numFmtId="2" fontId="8" fillId="0" borderId="0" xfId="21" applyNumberFormat="1" applyFont="1" applyFill="1" applyBorder="1">
      <alignment/>
      <protection/>
    </xf>
    <xf numFmtId="0" fontId="8" fillId="0" borderId="0" xfId="21" applyFont="1" applyBorder="1" applyAlignment="1">
      <alignment/>
      <protection/>
    </xf>
    <xf numFmtId="0" fontId="8" fillId="0" borderId="0" xfId="21" applyFont="1" applyBorder="1" applyAlignment="1">
      <alignment horizontal="right"/>
      <protection/>
    </xf>
    <xf numFmtId="0" fontId="8" fillId="0" borderId="0" xfId="21" applyFont="1" applyFill="1">
      <alignment/>
      <protection/>
    </xf>
    <xf numFmtId="0" fontId="8" fillId="0" borderId="8" xfId="21" applyFont="1" applyBorder="1">
      <alignment/>
      <protection/>
    </xf>
    <xf numFmtId="0" fontId="8" fillId="0" borderId="8" xfId="21" applyFont="1" applyBorder="1" applyAlignment="1">
      <alignment horizontal="center" wrapText="1"/>
      <protection/>
    </xf>
    <xf numFmtId="0" fontId="14" fillId="0" borderId="0" xfId="21" applyFont="1">
      <alignment/>
      <protection/>
    </xf>
    <xf numFmtId="2" fontId="8" fillId="0" borderId="0" xfId="21" applyNumberFormat="1" applyFont="1" applyAlignment="1">
      <alignment horizontal="center"/>
      <protection/>
    </xf>
    <xf numFmtId="1" fontId="8" fillId="0" borderId="0" xfId="21" applyNumberFormat="1" applyFont="1" applyAlignment="1">
      <alignment horizontal="center"/>
      <protection/>
    </xf>
    <xf numFmtId="166" fontId="15" fillId="0" borderId="0" xfId="20" applyNumberFormat="1" applyFont="1" applyFill="1" applyBorder="1"/>
    <xf numFmtId="0" fontId="4" fillId="0" borderId="0" xfId="21" applyFont="1" applyFill="1" applyAlignment="1">
      <alignment horizontal="center"/>
      <protection/>
    </xf>
    <xf numFmtId="8" fontId="4" fillId="0" borderId="0" xfId="21" applyNumberFormat="1" applyFont="1" applyFill="1" applyAlignment="1">
      <alignment horizontal="center"/>
      <protection/>
    </xf>
    <xf numFmtId="0" fontId="4" fillId="0" borderId="0" xfId="21" applyFont="1" applyAlignment="1">
      <alignment horizontal="left"/>
      <protection/>
    </xf>
    <xf numFmtId="164" fontId="8" fillId="0" borderId="0" xfId="20" applyNumberFormat="1" applyFont="1" applyFill="1" applyAlignment="1">
      <alignment/>
    </xf>
    <xf numFmtId="2" fontId="8" fillId="0" borderId="0" xfId="20" applyNumberFormat="1" applyFont="1" applyFill="1"/>
    <xf numFmtId="164" fontId="14" fillId="0" borderId="9" xfId="20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left"/>
    </xf>
    <xf numFmtId="0" fontId="10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left" vertical="top"/>
      <protection/>
    </xf>
    <xf numFmtId="0" fontId="10" fillId="0" borderId="0" xfId="21" applyFont="1" applyBorder="1" applyAlignment="1">
      <alignment horizontal="center" vertical="top"/>
      <protection/>
    </xf>
    <xf numFmtId="0" fontId="0" fillId="0" borderId="0" xfId="0" applyAlignment="1">
      <alignment vertical="top"/>
    </xf>
    <xf numFmtId="164" fontId="4" fillId="0" borderId="0" xfId="20" applyNumberFormat="1" applyFont="1" applyFill="1" applyAlignment="1">
      <alignment horizontal="left" vertical="top"/>
    </xf>
    <xf numFmtId="0" fontId="8" fillId="0" borderId="0" xfId="21" applyFont="1" applyFill="1" applyBorder="1" applyAlignment="1">
      <alignment horizontal="left" vertical="top"/>
      <protection/>
    </xf>
    <xf numFmtId="2" fontId="8" fillId="0" borderId="0" xfId="20" applyNumberFormat="1" applyFont="1" applyFill="1" applyBorder="1" applyAlignment="1">
      <alignment vertical="top"/>
    </xf>
    <xf numFmtId="10" fontId="4" fillId="0" borderId="0" xfId="20" applyNumberFormat="1" applyFont="1" applyFill="1" applyAlignment="1">
      <alignment horizontal="right" vertical="top"/>
    </xf>
    <xf numFmtId="0" fontId="7" fillId="0" borderId="0" xfId="21" applyFont="1" applyFill="1" applyAlignment="1">
      <alignment vertical="top"/>
      <protection/>
    </xf>
    <xf numFmtId="2" fontId="8" fillId="0" borderId="12" xfId="20" applyNumberFormat="1" applyFont="1" applyFill="1" applyBorder="1" applyAlignment="1">
      <alignment vertical="top"/>
    </xf>
    <xf numFmtId="0" fontId="4" fillId="0" borderId="0" xfId="21" applyFont="1" applyFill="1" applyAlignment="1">
      <alignment vertical="top"/>
      <protection/>
    </xf>
    <xf numFmtId="2" fontId="4" fillId="0" borderId="13" xfId="20" applyNumberFormat="1" applyFont="1" applyFill="1" applyBorder="1" applyAlignment="1">
      <alignment vertical="top"/>
    </xf>
    <xf numFmtId="0" fontId="16" fillId="0" borderId="0" xfId="21" applyFont="1" applyFill="1" applyBorder="1" applyAlignment="1">
      <alignment horizontal="center" vertical="top"/>
      <protection/>
    </xf>
    <xf numFmtId="14" fontId="9" fillId="0" borderId="0" xfId="0" applyNumberFormat="1" applyFont="1" applyAlignment="1">
      <alignment horizontal="left" vertical="top"/>
    </xf>
    <xf numFmtId="0" fontId="8" fillId="0" borderId="0" xfId="0" applyFont="1"/>
    <xf numFmtId="0" fontId="18" fillId="0" borderId="0" xfId="0" applyFont="1"/>
    <xf numFmtId="0" fontId="10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 applyAlignment="1">
      <alignment horizontal="left"/>
    </xf>
    <xf numFmtId="4" fontId="8" fillId="0" borderId="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right"/>
    </xf>
    <xf numFmtId="164" fontId="8" fillId="0" borderId="14" xfId="20" applyNumberFormat="1" applyFont="1" applyFill="1" applyBorder="1" applyAlignment="1">
      <alignment horizontal="center"/>
    </xf>
    <xf numFmtId="0" fontId="19" fillId="0" borderId="0" xfId="0" applyFont="1" applyBorder="1"/>
    <xf numFmtId="0" fontId="2" fillId="0" borderId="0" xfId="0" applyFont="1" applyBorder="1"/>
    <xf numFmtId="0" fontId="4" fillId="0" borderId="5" xfId="21" applyFont="1" applyFill="1" applyBorder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4" fontId="4" fillId="0" borderId="0" xfId="20" applyNumberFormat="1" applyFont="1" applyFill="1" applyAlignment="1">
      <alignment horizontal="left"/>
    </xf>
    <xf numFmtId="2" fontId="10" fillId="0" borderId="2" xfId="21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2" fontId="10" fillId="0" borderId="0" xfId="21" applyNumberFormat="1" applyFont="1" applyBorder="1" applyAlignment="1">
      <alignment horizontal="left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2" fontId="8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0" fillId="0" borderId="1" xfId="21" applyFont="1" applyBorder="1" applyAlignment="1">
      <alignment horizontal="left" vertical="top"/>
      <protection/>
    </xf>
    <xf numFmtId="0" fontId="10" fillId="0" borderId="2" xfId="21" applyFont="1" applyBorder="1" applyAlignment="1">
      <alignment horizontal="left" vertical="top"/>
      <protection/>
    </xf>
    <xf numFmtId="2" fontId="10" fillId="0" borderId="3" xfId="21" applyNumberFormat="1" applyFont="1" applyBorder="1" applyAlignment="1">
      <alignment horizontal="center" vertical="top"/>
      <protection/>
    </xf>
    <xf numFmtId="2" fontId="10" fillId="0" borderId="15" xfId="21" applyNumberFormat="1" applyFont="1" applyBorder="1" applyAlignment="1">
      <alignment horizontal="center" vertical="top"/>
      <protection/>
    </xf>
    <xf numFmtId="0" fontId="4" fillId="0" borderId="4" xfId="21" applyFont="1" applyFill="1" applyBorder="1" applyAlignment="1">
      <alignment horizontal="left" vertical="top"/>
      <protection/>
    </xf>
    <xf numFmtId="0" fontId="4" fillId="0" borderId="5" xfId="21" applyFont="1" applyFill="1" applyBorder="1" applyAlignment="1">
      <alignment horizontal="left" vertical="top"/>
      <protection/>
    </xf>
    <xf numFmtId="2" fontId="4" fillId="0" borderId="6" xfId="20" applyNumberFormat="1" applyFont="1" applyFill="1" applyBorder="1" applyAlignment="1">
      <alignment vertical="top"/>
    </xf>
    <xf numFmtId="0" fontId="20" fillId="0" borderId="16" xfId="0" applyFont="1" applyBorder="1" applyAlignment="1">
      <alignment/>
    </xf>
    <xf numFmtId="0" fontId="21" fillId="0" borderId="16" xfId="21" applyFont="1" applyBorder="1" applyAlignment="1">
      <alignment horizontal="left" vertical="top"/>
      <protection/>
    </xf>
    <xf numFmtId="0" fontId="4" fillId="0" borderId="0" xfId="21" applyFont="1" applyFill="1" applyBorder="1" applyAlignment="1">
      <alignment horizontal="left"/>
      <protection/>
    </xf>
    <xf numFmtId="166" fontId="15" fillId="0" borderId="0" xfId="20" applyNumberFormat="1" applyFont="1" applyFill="1" applyBorder="1" applyAlignment="1">
      <alignment horizontal="left"/>
    </xf>
    <xf numFmtId="0" fontId="15" fillId="0" borderId="0" xfId="21" applyFont="1" applyFill="1" applyAlignment="1">
      <alignment horizontal="left"/>
      <protection/>
    </xf>
    <xf numFmtId="164" fontId="14" fillId="0" borderId="9" xfId="20" applyNumberFormat="1" applyFont="1" applyFill="1" applyBorder="1" applyAlignment="1">
      <alignment horizontal="left"/>
    </xf>
    <xf numFmtId="0" fontId="14" fillId="0" borderId="0" xfId="21" applyFont="1" applyAlignment="1">
      <alignment horizontal="left"/>
      <protection/>
    </xf>
    <xf numFmtId="2" fontId="14" fillId="0" borderId="0" xfId="21" applyNumberFormat="1" applyFont="1" applyBorder="1" applyAlignment="1">
      <alignment horizontal="left"/>
      <protection/>
    </xf>
    <xf numFmtId="2" fontId="4" fillId="0" borderId="0" xfId="20" applyNumberFormat="1" applyFont="1" applyFill="1" applyBorder="1" applyAlignment="1">
      <alignment horizontal="center"/>
    </xf>
    <xf numFmtId="2" fontId="15" fillId="0" borderId="0" xfId="20" applyNumberFormat="1" applyFont="1" applyFill="1" applyBorder="1" applyAlignment="1">
      <alignment horizontal="left"/>
    </xf>
    <xf numFmtId="2" fontId="14" fillId="0" borderId="17" xfId="20" applyNumberFormat="1" applyFont="1" applyFill="1" applyBorder="1" applyAlignment="1">
      <alignment horizontal="left"/>
    </xf>
    <xf numFmtId="2" fontId="14" fillId="0" borderId="0" xfId="20" applyNumberFormat="1" applyFont="1" applyFill="1" applyBorder="1" applyAlignment="1">
      <alignment horizontal="left"/>
    </xf>
    <xf numFmtId="2" fontId="14" fillId="0" borderId="0" xfId="21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Font="1"/>
    <xf numFmtId="166" fontId="8" fillId="0" borderId="0" xfId="0" applyNumberFormat="1" applyFont="1" applyAlignment="1">
      <alignment horizontal="center"/>
    </xf>
    <xf numFmtId="0" fontId="22" fillId="0" borderId="0" xfId="0" applyFont="1"/>
    <xf numFmtId="0" fontId="4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0" fillId="0" borderId="5" xfId="0" applyBorder="1"/>
    <xf numFmtId="0" fontId="17" fillId="0" borderId="4" xfId="21" applyFont="1" applyBorder="1" applyAlignment="1">
      <alignment horizontal="left"/>
      <protection/>
    </xf>
    <xf numFmtId="2" fontId="4" fillId="0" borderId="0" xfId="0" applyNumberFormat="1" applyFont="1" applyAlignment="1">
      <alignment horizontal="center"/>
    </xf>
    <xf numFmtId="17" fontId="4" fillId="0" borderId="5" xfId="0" applyNumberFormat="1" applyFont="1" applyBorder="1" applyAlignment="1">
      <alignment horizontal="center"/>
    </xf>
    <xf numFmtId="2" fontId="4" fillId="0" borderId="12" xfId="2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166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Border="1"/>
    <xf numFmtId="166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64" fontId="4" fillId="0" borderId="5" xfId="20" applyNumberFormat="1" applyFont="1" applyFill="1" applyBorder="1" applyAlignment="1">
      <alignment horizontal="left"/>
    </xf>
    <xf numFmtId="2" fontId="4" fillId="0" borderId="5" xfId="20" applyNumberFormat="1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164" fontId="14" fillId="0" borderId="8" xfId="20" applyNumberFormat="1" applyFont="1" applyFill="1" applyBorder="1" applyAlignment="1">
      <alignment horizontal="center" vertical="center"/>
    </xf>
    <xf numFmtId="39" fontId="14" fillId="0" borderId="8" xfId="20" applyNumberFormat="1" applyFont="1" applyFill="1" applyBorder="1" applyAlignment="1">
      <alignment horizontal="center" vertical="top"/>
    </xf>
    <xf numFmtId="39" fontId="14" fillId="0" borderId="9" xfId="20" applyNumberFormat="1" applyFont="1" applyFill="1" applyBorder="1" applyAlignment="1">
      <alignment horizontal="center" vertical="center"/>
    </xf>
    <xf numFmtId="2" fontId="14" fillId="0" borderId="8" xfId="20" applyNumberFormat="1" applyFont="1" applyFill="1" applyBorder="1" applyAlignment="1">
      <alignment horizontal="center" vertical="top"/>
    </xf>
    <xf numFmtId="2" fontId="14" fillId="0" borderId="9" xfId="20" applyNumberFormat="1" applyFont="1" applyFill="1" applyBorder="1" applyAlignment="1">
      <alignment horizontal="center" vertical="top"/>
    </xf>
    <xf numFmtId="39" fontId="14" fillId="0" borderId="9" xfId="20" applyNumberFormat="1" applyFont="1" applyFill="1" applyBorder="1" applyAlignment="1">
      <alignment horizontal="center" vertical="top"/>
    </xf>
    <xf numFmtId="39" fontId="14" fillId="0" borderId="8" xfId="20" applyNumberFormat="1" applyFont="1" applyFill="1" applyBorder="1" applyAlignment="1">
      <alignment horizontal="center" vertical="center"/>
    </xf>
    <xf numFmtId="39" fontId="14" fillId="0" borderId="19" xfId="20" applyNumberFormat="1" applyFont="1" applyFill="1" applyBorder="1" applyAlignment="1">
      <alignment horizontal="center" vertical="top"/>
    </xf>
    <xf numFmtId="164" fontId="14" fillId="0" borderId="20" xfId="20" applyNumberFormat="1" applyFont="1" applyFill="1" applyBorder="1" applyAlignment="1">
      <alignment horizontal="center" vertical="center"/>
    </xf>
    <xf numFmtId="39" fontId="14" fillId="0" borderId="9" xfId="20" applyNumberFormat="1" applyFont="1" applyFill="1" applyBorder="1" applyAlignment="1">
      <alignment horizontal="center"/>
    </xf>
    <xf numFmtId="164" fontId="14" fillId="0" borderId="9" xfId="20" applyNumberFormat="1" applyFont="1" applyFill="1" applyBorder="1" applyAlignment="1">
      <alignment horizontal="center"/>
    </xf>
    <xf numFmtId="39" fontId="14" fillId="0" borderId="8" xfId="20" applyNumberFormat="1" applyFont="1" applyFill="1" applyBorder="1" applyAlignment="1">
      <alignment horizontal="center"/>
    </xf>
    <xf numFmtId="39" fontId="14" fillId="0" borderId="20" xfId="20" applyNumberFormat="1" applyFont="1" applyFill="1" applyBorder="1" applyAlignment="1">
      <alignment horizontal="center"/>
    </xf>
    <xf numFmtId="2" fontId="14" fillId="0" borderId="8" xfId="20" applyNumberFormat="1" applyFont="1" applyFill="1" applyBorder="1" applyAlignment="1">
      <alignment horizontal="center"/>
    </xf>
    <xf numFmtId="39" fontId="14" fillId="0" borderId="9" xfId="20" applyNumberFormat="1" applyFont="1" applyFill="1" applyBorder="1" applyAlignment="1">
      <alignment horizontal="right"/>
    </xf>
    <xf numFmtId="4" fontId="14" fillId="0" borderId="14" xfId="0" applyNumberFormat="1" applyFont="1" applyBorder="1" applyAlignment="1">
      <alignment horizontal="center"/>
    </xf>
    <xf numFmtId="2" fontId="15" fillId="0" borderId="0" xfId="20" applyNumberFormat="1" applyFont="1" applyFill="1" applyBorder="1"/>
    <xf numFmtId="0" fontId="15" fillId="0" borderId="0" xfId="21" applyFont="1" applyFill="1">
      <alignment/>
      <protection/>
    </xf>
    <xf numFmtId="2" fontId="15" fillId="0" borderId="0" xfId="20" applyNumberFormat="1" applyFont="1" applyFill="1" applyBorder="1" applyAlignment="1">
      <alignment horizontal="right"/>
    </xf>
    <xf numFmtId="2" fontId="14" fillId="0" borderId="17" xfId="20" applyNumberFormat="1" applyFont="1" applyFill="1" applyBorder="1" applyAlignment="1">
      <alignment horizontal="right"/>
    </xf>
    <xf numFmtId="2" fontId="14" fillId="0" borderId="0" xfId="21" applyNumberFormat="1" applyFont="1" applyBorder="1">
      <alignment/>
      <protection/>
    </xf>
    <xf numFmtId="2" fontId="14" fillId="0" borderId="0" xfId="20" applyNumberFormat="1" applyFont="1" applyFill="1" applyBorder="1" applyAlignment="1">
      <alignment horizontal="right"/>
    </xf>
    <xf numFmtId="0" fontId="24" fillId="0" borderId="1" xfId="21" applyFont="1" applyBorder="1" applyAlignment="1">
      <alignment horizontal="left"/>
      <protection/>
    </xf>
    <xf numFmtId="0" fontId="24" fillId="0" borderId="2" xfId="21" applyFont="1" applyBorder="1" applyAlignment="1">
      <alignment horizontal="left"/>
      <protection/>
    </xf>
    <xf numFmtId="2" fontId="24" fillId="0" borderId="2" xfId="21" applyNumberFormat="1" applyFont="1" applyBorder="1" applyAlignment="1">
      <alignment horizontal="left"/>
      <protection/>
    </xf>
    <xf numFmtId="0" fontId="24" fillId="0" borderId="3" xfId="21" applyFont="1" applyBorder="1" applyAlignment="1">
      <alignment horizontal="left"/>
      <protection/>
    </xf>
    <xf numFmtId="0" fontId="24" fillId="0" borderId="0" xfId="21" applyFont="1" applyBorder="1" applyAlignment="1">
      <alignment horizontal="left"/>
      <protection/>
    </xf>
    <xf numFmtId="0" fontId="25" fillId="0" borderId="0" xfId="21" applyFont="1" applyAlignment="1">
      <alignment horizontal="left"/>
      <protection/>
    </xf>
    <xf numFmtId="0" fontId="24" fillId="0" borderId="4" xfId="21" applyFont="1" applyBorder="1" applyAlignment="1">
      <alignment horizontal="left"/>
      <protection/>
    </xf>
    <xf numFmtId="0" fontId="24" fillId="0" borderId="5" xfId="21" applyFont="1" applyBorder="1" applyAlignment="1">
      <alignment horizontal="left"/>
      <protection/>
    </xf>
    <xf numFmtId="2" fontId="24" fillId="0" borderId="5" xfId="21" applyNumberFormat="1" applyFont="1" applyBorder="1" applyAlignment="1">
      <alignment horizontal="left"/>
      <protection/>
    </xf>
    <xf numFmtId="0" fontId="24" fillId="0" borderId="6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2" fontId="15" fillId="0" borderId="0" xfId="21" applyNumberFormat="1" applyFont="1" applyBorder="1" applyAlignment="1">
      <alignment horizontal="left"/>
      <protection/>
    </xf>
    <xf numFmtId="0" fontId="14" fillId="0" borderId="0" xfId="21" applyFont="1" applyBorder="1" applyAlignment="1">
      <alignment horizontal="left"/>
      <protection/>
    </xf>
    <xf numFmtId="0" fontId="15" fillId="0" borderId="7" xfId="21" applyFont="1" applyFill="1" applyBorder="1" applyAlignment="1">
      <alignment horizontal="left" vertical="justify"/>
      <protection/>
    </xf>
    <xf numFmtId="0" fontId="15" fillId="0" borderId="0" xfId="21" applyFont="1" applyFill="1" applyBorder="1" applyAlignment="1">
      <alignment horizontal="left" vertical="justify"/>
      <protection/>
    </xf>
    <xf numFmtId="0" fontId="14" fillId="0" borderId="0" xfId="21" applyFont="1" applyFill="1" applyBorder="1" applyAlignment="1">
      <alignment horizontal="left" vertical="justify"/>
      <protection/>
    </xf>
    <xf numFmtId="164" fontId="15" fillId="0" borderId="0" xfId="20" applyNumberFormat="1" applyFont="1" applyFill="1" applyAlignment="1">
      <alignment horizontal="left" vertical="justify"/>
    </xf>
    <xf numFmtId="10" fontId="15" fillId="0" borderId="0" xfId="20" applyNumberFormat="1" applyFont="1" applyFill="1" applyAlignment="1">
      <alignment horizontal="left" vertical="justify"/>
    </xf>
    <xf numFmtId="0" fontId="15" fillId="0" borderId="0" xfId="21" applyFont="1" applyFill="1" applyBorder="1" applyAlignment="1">
      <alignment horizontal="left"/>
      <protection/>
    </xf>
    <xf numFmtId="2" fontId="15" fillId="0" borderId="0" xfId="21" applyNumberFormat="1" applyFont="1" applyFill="1" applyBorder="1" applyAlignment="1">
      <alignment horizontal="left"/>
      <protection/>
    </xf>
    <xf numFmtId="2" fontId="15" fillId="0" borderId="7" xfId="20" applyNumberFormat="1" applyFont="1" applyFill="1" applyBorder="1" applyAlignment="1">
      <alignment horizontal="center"/>
    </xf>
    <xf numFmtId="8" fontId="15" fillId="0" borderId="0" xfId="21" applyNumberFormat="1" applyFont="1" applyFill="1" applyAlignment="1">
      <alignment horizontal="left"/>
      <protection/>
    </xf>
    <xf numFmtId="2" fontId="15" fillId="0" borderId="0" xfId="21" applyNumberFormat="1" applyFont="1" applyFill="1" applyAlignment="1">
      <alignment horizontal="left"/>
      <protection/>
    </xf>
    <xf numFmtId="0" fontId="15" fillId="0" borderId="7" xfId="21" applyFont="1" applyFill="1" applyBorder="1" applyAlignment="1">
      <alignment horizontal="left"/>
      <protection/>
    </xf>
    <xf numFmtId="164" fontId="15" fillId="0" borderId="0" xfId="20" applyNumberFormat="1" applyFont="1" applyFill="1" applyBorder="1" applyAlignment="1">
      <alignment horizontal="left"/>
    </xf>
    <xf numFmtId="0" fontId="14" fillId="0" borderId="0" xfId="21" applyFont="1" applyFill="1" applyBorder="1" applyAlignment="1">
      <alignment horizontal="left"/>
      <protection/>
    </xf>
    <xf numFmtId="164" fontId="14" fillId="0" borderId="0" xfId="20" applyNumberFormat="1" applyFont="1" applyFill="1" applyBorder="1" applyAlignment="1">
      <alignment horizontal="left"/>
    </xf>
    <xf numFmtId="164" fontId="14" fillId="0" borderId="0" xfId="20" applyNumberFormat="1" applyFont="1" applyFill="1" applyAlignment="1">
      <alignment horizontal="left"/>
    </xf>
    <xf numFmtId="0" fontId="15" fillId="0" borderId="10" xfId="21" applyFont="1" applyFill="1" applyBorder="1" applyAlignment="1">
      <alignment horizontal="left"/>
      <protection/>
    </xf>
    <xf numFmtId="0" fontId="15" fillId="0" borderId="11" xfId="21" applyFont="1" applyFill="1" applyBorder="1" applyAlignment="1">
      <alignment horizontal="left"/>
      <protection/>
    </xf>
    <xf numFmtId="164" fontId="14" fillId="0" borderId="11" xfId="20" applyNumberFormat="1" applyFont="1" applyFill="1" applyBorder="1" applyAlignment="1">
      <alignment horizontal="left"/>
    </xf>
    <xf numFmtId="2" fontId="14" fillId="0" borderId="9" xfId="20" applyNumberFormat="1" applyFont="1" applyFill="1" applyBorder="1" applyAlignment="1">
      <alignment horizontal="center"/>
    </xf>
    <xf numFmtId="164" fontId="14" fillId="0" borderId="20" xfId="20" applyNumberFormat="1" applyFont="1" applyFill="1" applyBorder="1" applyAlignment="1">
      <alignment horizontal="left"/>
    </xf>
    <xf numFmtId="2" fontId="15" fillId="0" borderId="0" xfId="20" applyNumberFormat="1" applyFont="1" applyFill="1" applyBorder="1" applyAlignment="1">
      <alignment horizontal="center"/>
    </xf>
    <xf numFmtId="0" fontId="14" fillId="0" borderId="0" xfId="21" applyFont="1" applyFill="1" applyAlignment="1">
      <alignment horizontal="left"/>
      <protection/>
    </xf>
    <xf numFmtId="164" fontId="15" fillId="0" borderId="0" xfId="20" applyNumberFormat="1" applyFont="1" applyFill="1" applyAlignment="1">
      <alignment horizontal="left"/>
    </xf>
    <xf numFmtId="0" fontId="14" fillId="0" borderId="0" xfId="21" applyFont="1" applyFill="1" applyAlignment="1">
      <alignment horizontal="left" vertical="justify"/>
      <protection/>
    </xf>
    <xf numFmtId="2" fontId="15" fillId="0" borderId="7" xfId="20" applyNumberFormat="1" applyFont="1" applyFill="1" applyBorder="1" applyAlignment="1">
      <alignment horizontal="left"/>
    </xf>
    <xf numFmtId="1" fontId="15" fillId="0" borderId="0" xfId="21" applyNumberFormat="1" applyFont="1" applyFill="1" applyBorder="1" applyAlignment="1">
      <alignment horizontal="left" vertical="justify"/>
      <protection/>
    </xf>
    <xf numFmtId="2" fontId="15" fillId="0" borderId="7" xfId="21" applyNumberFormat="1" applyFont="1" applyFill="1" applyBorder="1" applyAlignment="1">
      <alignment horizontal="left" vertical="justify"/>
      <protection/>
    </xf>
    <xf numFmtId="0" fontId="15" fillId="0" borderId="0" xfId="21" applyFont="1" applyFill="1" applyAlignment="1">
      <alignment horizontal="left" vertical="justify"/>
      <protection/>
    </xf>
    <xf numFmtId="2" fontId="15" fillId="0" borderId="8" xfId="20" applyNumberFormat="1" applyFont="1" applyFill="1" applyBorder="1" applyAlignment="1">
      <alignment horizontal="left"/>
    </xf>
    <xf numFmtId="10" fontId="15" fillId="0" borderId="8" xfId="20" applyNumberFormat="1" applyFont="1" applyFill="1" applyBorder="1" applyAlignment="1">
      <alignment horizontal="left" vertical="justify"/>
    </xf>
    <xf numFmtId="2" fontId="15" fillId="0" borderId="0" xfId="21" applyNumberFormat="1" applyFont="1" applyFill="1" applyAlignment="1">
      <alignment horizontal="left" vertical="justify"/>
      <protection/>
    </xf>
    <xf numFmtId="0" fontId="26" fillId="0" borderId="0" xfId="21" applyFont="1" applyFill="1" applyBorder="1" applyAlignment="1">
      <alignment horizontal="left"/>
      <protection/>
    </xf>
    <xf numFmtId="2" fontId="15" fillId="0" borderId="9" xfId="20" applyNumberFormat="1" applyFont="1" applyFill="1" applyBorder="1" applyAlignment="1">
      <alignment horizontal="left" vertical="justify"/>
    </xf>
    <xf numFmtId="2" fontId="26" fillId="0" borderId="0" xfId="20" applyNumberFormat="1" applyFont="1" applyFill="1" applyBorder="1" applyAlignment="1">
      <alignment horizontal="left" vertical="justify"/>
    </xf>
    <xf numFmtId="14" fontId="15" fillId="0" borderId="0" xfId="21" applyNumberFormat="1" applyFont="1" applyFill="1" applyAlignment="1">
      <alignment horizontal="left"/>
      <protection/>
    </xf>
    <xf numFmtId="165" fontId="14" fillId="0" borderId="0" xfId="21" applyNumberFormat="1" applyFont="1" applyFill="1" applyBorder="1" applyAlignment="1">
      <alignment horizontal="left"/>
      <protection/>
    </xf>
    <xf numFmtId="165" fontId="15" fillId="0" borderId="0" xfId="21" applyNumberFormat="1" applyFont="1" applyFill="1" applyBorder="1" applyAlignment="1">
      <alignment horizontal="left"/>
      <protection/>
    </xf>
    <xf numFmtId="165" fontId="15" fillId="0" borderId="0" xfId="20" applyNumberFormat="1" applyFont="1" applyFill="1" applyAlignment="1">
      <alignment horizontal="left"/>
    </xf>
    <xf numFmtId="0" fontId="27" fillId="0" borderId="0" xfId="21" applyFont="1" applyFill="1" applyBorder="1" applyAlignment="1">
      <alignment horizontal="left" vertical="justify"/>
      <protection/>
    </xf>
    <xf numFmtId="14" fontId="14" fillId="0" borderId="0" xfId="21" applyNumberFormat="1" applyFont="1" applyFill="1" applyBorder="1" applyAlignment="1">
      <alignment horizontal="left"/>
      <protection/>
    </xf>
    <xf numFmtId="165" fontId="14" fillId="0" borderId="0" xfId="20" applyNumberFormat="1" applyFont="1" applyFill="1" applyBorder="1" applyAlignment="1">
      <alignment horizontal="left"/>
    </xf>
    <xf numFmtId="165" fontId="15" fillId="0" borderId="0" xfId="20" applyNumberFormat="1" applyFont="1" applyFill="1" applyBorder="1" applyAlignment="1">
      <alignment horizontal="left"/>
    </xf>
    <xf numFmtId="2" fontId="14" fillId="0" borderId="0" xfId="21" applyNumberFormat="1" applyFont="1" applyFill="1" applyBorder="1" applyAlignment="1">
      <alignment horizontal="left"/>
      <protection/>
    </xf>
    <xf numFmtId="165" fontId="15" fillId="0" borderId="8" xfId="21" applyNumberFormat="1" applyFont="1" applyFill="1" applyBorder="1" applyAlignment="1">
      <alignment horizontal="left"/>
      <protection/>
    </xf>
    <xf numFmtId="0" fontId="14" fillId="0" borderId="8" xfId="21" applyFont="1" applyBorder="1" applyAlignment="1">
      <alignment horizontal="left"/>
      <protection/>
    </xf>
    <xf numFmtId="0" fontId="14" fillId="0" borderId="8" xfId="21" applyFont="1" applyBorder="1" applyAlignment="1">
      <alignment horizontal="left" wrapText="1"/>
      <protection/>
    </xf>
    <xf numFmtId="14" fontId="14" fillId="0" borderId="0" xfId="0" applyNumberFormat="1" applyFont="1"/>
    <xf numFmtId="4" fontId="14" fillId="0" borderId="14" xfId="0" applyNumberFormat="1" applyFont="1" applyBorder="1" applyAlignment="1">
      <alignment horizontal="center" wrapText="1"/>
    </xf>
    <xf numFmtId="4" fontId="28" fillId="0" borderId="14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21" applyNumberFormat="1" applyFont="1" applyAlignment="1">
      <alignment horizontal="center"/>
      <protection/>
    </xf>
    <xf numFmtId="1" fontId="14" fillId="0" borderId="0" xfId="21" applyNumberFormat="1" applyFont="1" applyAlignment="1">
      <alignment horizontal="center"/>
      <protection/>
    </xf>
    <xf numFmtId="1" fontId="14" fillId="0" borderId="0" xfId="0" applyNumberFormat="1" applyFont="1" applyBorder="1" applyAlignment="1">
      <alignment horizontal="center"/>
    </xf>
    <xf numFmtId="0" fontId="15" fillId="0" borderId="0" xfId="21" applyFont="1" applyAlignment="1">
      <alignment horizontal="left"/>
      <protection/>
    </xf>
    <xf numFmtId="2" fontId="14" fillId="0" borderId="0" xfId="20" applyNumberFormat="1" applyFont="1" applyFill="1" applyAlignment="1">
      <alignment horizontal="left"/>
    </xf>
    <xf numFmtId="1" fontId="14" fillId="0" borderId="0" xfId="0" applyNumberFormat="1" applyFont="1" applyBorder="1"/>
    <xf numFmtId="164" fontId="14" fillId="0" borderId="0" xfId="21" applyNumberFormat="1" applyFont="1" applyAlignment="1">
      <alignment horizontal="left"/>
      <protection/>
    </xf>
    <xf numFmtId="2" fontId="14" fillId="0" borderId="0" xfId="21" applyNumberFormat="1" applyFont="1" applyAlignment="1">
      <alignment horizontal="left"/>
      <protection/>
    </xf>
    <xf numFmtId="0" fontId="29" fillId="0" borderId="1" xfId="21" applyFont="1" applyBorder="1" applyAlignment="1">
      <alignment horizontal="left"/>
      <protection/>
    </xf>
    <xf numFmtId="0" fontId="29" fillId="0" borderId="2" xfId="21" applyFont="1" applyBorder="1" applyAlignment="1">
      <alignment horizontal="left"/>
      <protection/>
    </xf>
    <xf numFmtId="2" fontId="29" fillId="0" borderId="2" xfId="21" applyNumberFormat="1" applyFont="1" applyBorder="1" applyAlignment="1">
      <alignment horizontal="left"/>
      <protection/>
    </xf>
    <xf numFmtId="0" fontId="29" fillId="0" borderId="3" xfId="21" applyFont="1" applyBorder="1" applyAlignment="1">
      <alignment horizontal="left"/>
      <protection/>
    </xf>
    <xf numFmtId="0" fontId="29" fillId="0" borderId="4" xfId="21" applyFont="1" applyBorder="1" applyAlignment="1">
      <alignment horizontal="left"/>
      <protection/>
    </xf>
    <xf numFmtId="0" fontId="29" fillId="0" borderId="5" xfId="21" applyFont="1" applyBorder="1" applyAlignment="1">
      <alignment horizontal="left"/>
      <protection/>
    </xf>
    <xf numFmtId="2" fontId="29" fillId="0" borderId="5" xfId="21" applyNumberFormat="1" applyFont="1" applyBorder="1" applyAlignment="1">
      <alignment horizontal="left"/>
      <protection/>
    </xf>
    <xf numFmtId="0" fontId="29" fillId="0" borderId="6" xfId="21" applyFont="1" applyBorder="1" applyAlignment="1">
      <alignment horizontal="left"/>
      <protection/>
    </xf>
    <xf numFmtId="164" fontId="14" fillId="0" borderId="20" xfId="20" applyNumberFormat="1" applyFont="1" applyFill="1" applyBorder="1" applyAlignment="1">
      <alignment horizontal="center"/>
    </xf>
    <xf numFmtId="0" fontId="14" fillId="0" borderId="8" xfId="21" applyFont="1" applyBorder="1" applyAlignment="1">
      <alignment horizontal="center" wrapText="1"/>
      <protection/>
    </xf>
    <xf numFmtId="3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2" fontId="15" fillId="0" borderId="12" xfId="20" applyNumberFormat="1" applyFont="1" applyFill="1" applyBorder="1" applyAlignment="1">
      <alignment horizontal="left"/>
    </xf>
    <xf numFmtId="2" fontId="15" fillId="0" borderId="8" xfId="20" applyNumberFormat="1" applyFont="1" applyFill="1" applyBorder="1" applyAlignment="1">
      <alignment horizontal="center"/>
    </xf>
    <xf numFmtId="39" fontId="15" fillId="0" borderId="0" xfId="20" applyNumberFormat="1" applyFont="1" applyFill="1" applyBorder="1" applyAlignment="1">
      <alignment horizontal="center"/>
    </xf>
    <xf numFmtId="14" fontId="14" fillId="0" borderId="0" xfId="0" applyNumberFormat="1" applyFont="1" applyAlignment="1">
      <alignment horizontal="right"/>
    </xf>
    <xf numFmtId="164" fontId="14" fillId="0" borderId="8" xfId="20" applyNumberFormat="1" applyFont="1" applyFill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39" fontId="14" fillId="0" borderId="19" xfId="20" applyNumberFormat="1" applyFont="1" applyFill="1" applyBorder="1" applyAlignment="1">
      <alignment horizontal="center"/>
    </xf>
    <xf numFmtId="2" fontId="15" fillId="0" borderId="7" xfId="21" applyNumberFormat="1" applyFont="1" applyFill="1" applyBorder="1" applyAlignment="1">
      <alignment horizontal="center" vertical="justify"/>
      <protection/>
    </xf>
    <xf numFmtId="2" fontId="15" fillId="0" borderId="9" xfId="20" applyNumberFormat="1" applyFont="1" applyFill="1" applyBorder="1" applyAlignment="1">
      <alignment horizontal="center" vertical="justify"/>
    </xf>
    <xf numFmtId="2" fontId="15" fillId="0" borderId="12" xfId="20" applyNumberFormat="1" applyFont="1" applyFill="1" applyBorder="1" applyAlignment="1">
      <alignment horizontal="center"/>
    </xf>
    <xf numFmtId="2" fontId="14" fillId="0" borderId="14" xfId="0" applyNumberFormat="1" applyFont="1" applyBorder="1"/>
    <xf numFmtId="4" fontId="8" fillId="0" borderId="14" xfId="20" applyNumberFormat="1" applyFont="1" applyFill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1" fontId="8" fillId="0" borderId="14" xfId="2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39" fontId="8" fillId="0" borderId="9" xfId="20" applyNumberFormat="1" applyFont="1" applyFill="1" applyBorder="1" applyAlignment="1">
      <alignment horizontal="right"/>
    </xf>
    <xf numFmtId="2" fontId="4" fillId="0" borderId="7" xfId="20" applyNumberFormat="1" applyFont="1" applyFill="1" applyBorder="1"/>
    <xf numFmtId="2" fontId="8" fillId="0" borderId="8" xfId="20" applyNumberFormat="1" applyFont="1" applyFill="1" applyBorder="1" applyAlignment="1">
      <alignment horizontal="right"/>
    </xf>
    <xf numFmtId="164" fontId="8" fillId="0" borderId="9" xfId="20" applyNumberFormat="1" applyFont="1" applyFill="1" applyBorder="1" applyAlignment="1">
      <alignment horizontal="right"/>
    </xf>
    <xf numFmtId="2" fontId="8" fillId="0" borderId="9" xfId="20" applyNumberFormat="1" applyFont="1" applyFill="1" applyBorder="1" applyAlignment="1">
      <alignment horizontal="right"/>
    </xf>
    <xf numFmtId="164" fontId="8" fillId="0" borderId="20" xfId="20" applyNumberFormat="1" applyFont="1" applyFill="1" applyBorder="1" applyAlignment="1">
      <alignment horizontal="right"/>
    </xf>
    <xf numFmtId="2" fontId="4" fillId="0" borderId="7" xfId="20" applyNumberFormat="1" applyFont="1" applyFill="1" applyBorder="1" applyAlignment="1">
      <alignment/>
    </xf>
    <xf numFmtId="2" fontId="4" fillId="0" borderId="7" xfId="21" applyNumberFormat="1" applyFont="1" applyFill="1" applyBorder="1" applyAlignment="1">
      <alignment horizontal="right" vertical="justify"/>
      <protection/>
    </xf>
    <xf numFmtId="4" fontId="4" fillId="0" borderId="5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0" fillId="0" borderId="0" xfId="0" applyFont="1" applyBorder="1"/>
    <xf numFmtId="0" fontId="22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17" fillId="0" borderId="0" xfId="21" applyFont="1" applyBorder="1" applyAlignment="1">
      <alignment horizontal="left"/>
      <protection/>
    </xf>
    <xf numFmtId="17" fontId="4" fillId="0" borderId="0" xfId="0" applyNumberFormat="1" applyFont="1" applyBorder="1" applyAlignment="1">
      <alignment horizontal="center"/>
    </xf>
    <xf numFmtId="10" fontId="4" fillId="0" borderId="0" xfId="20" applyNumberFormat="1" applyFont="1" applyFill="1" applyBorder="1" applyAlignment="1">
      <alignment horizontal="right" vertical="top"/>
    </xf>
    <xf numFmtId="2" fontId="4" fillId="0" borderId="0" xfId="0" applyNumberFormat="1" applyFont="1" applyBorder="1" applyAlignment="1">
      <alignment horizontal="center"/>
    </xf>
    <xf numFmtId="164" fontId="14" fillId="0" borderId="14" xfId="20" applyNumberFormat="1" applyFont="1" applyFill="1" applyBorder="1" applyAlignment="1">
      <alignment horizontal="center"/>
    </xf>
    <xf numFmtId="1" fontId="14" fillId="0" borderId="14" xfId="20" applyNumberFormat="1" applyFont="1" applyFill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2" fontId="8" fillId="0" borderId="14" xfId="2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20" applyNumberFormat="1" applyFont="1" applyFill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39" fontId="8" fillId="0" borderId="9" xfId="20" applyNumberFormat="1" applyFont="1" applyFill="1" applyBorder="1" applyAlignment="1">
      <alignment/>
    </xf>
    <xf numFmtId="2" fontId="8" fillId="0" borderId="8" xfId="20" applyNumberFormat="1" applyFont="1" applyFill="1" applyBorder="1" applyAlignment="1">
      <alignment horizontal="right" indent="1"/>
    </xf>
    <xf numFmtId="39" fontId="8" fillId="0" borderId="8" xfId="20" applyNumberFormat="1" applyFont="1" applyFill="1" applyBorder="1" applyAlignment="1">
      <alignment horizontal="right"/>
    </xf>
    <xf numFmtId="2" fontId="15" fillId="0" borderId="0" xfId="21" applyNumberFormat="1" applyFont="1" applyFill="1" applyBorder="1">
      <alignment/>
      <protection/>
    </xf>
    <xf numFmtId="2" fontId="14" fillId="0" borderId="0" xfId="21" applyNumberFormat="1" applyFont="1" applyFill="1" applyBorder="1">
      <alignment/>
      <protection/>
    </xf>
    <xf numFmtId="164" fontId="8" fillId="0" borderId="21" xfId="20" applyNumberFormat="1" applyFont="1" applyFill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2" fontId="15" fillId="0" borderId="0" xfId="20" applyNumberFormat="1" applyFont="1" applyFill="1" applyBorder="1" applyAlignment="1">
      <alignment vertical="justify"/>
    </xf>
    <xf numFmtId="0" fontId="15" fillId="0" borderId="0" xfId="21" applyFont="1" applyFill="1" applyAlignment="1">
      <alignment vertical="justify"/>
      <protection/>
    </xf>
    <xf numFmtId="2" fontId="14" fillId="0" borderId="17" xfId="20" applyNumberFormat="1" applyFont="1" applyFill="1" applyBorder="1" applyAlignment="1">
      <alignment vertical="justify"/>
    </xf>
    <xf numFmtId="2" fontId="14" fillId="0" borderId="0" xfId="21" applyNumberFormat="1" applyFont="1" applyBorder="1" applyAlignment="1">
      <alignment vertical="justify"/>
      <protection/>
    </xf>
    <xf numFmtId="2" fontId="14" fillId="0" borderId="0" xfId="20" applyNumberFormat="1" applyFont="1" applyFill="1" applyBorder="1" applyAlignment="1">
      <alignment vertical="justify"/>
    </xf>
    <xf numFmtId="2" fontId="15" fillId="0" borderId="0" xfId="21" applyNumberFormat="1" applyFont="1" applyFill="1" applyBorder="1" applyAlignment="1">
      <alignment vertical="justify"/>
      <protection/>
    </xf>
    <xf numFmtId="2" fontId="15" fillId="0" borderId="0" xfId="21" applyNumberFormat="1" applyFont="1" applyFill="1" applyAlignment="1">
      <alignment vertical="justify"/>
      <protection/>
    </xf>
    <xf numFmtId="2" fontId="8" fillId="0" borderId="8" xfId="20" applyNumberFormat="1" applyFont="1" applyFill="1" applyBorder="1" applyAlignment="1">
      <alignment vertical="justify"/>
    </xf>
    <xf numFmtId="39" fontId="8" fillId="0" borderId="9" xfId="20" applyNumberFormat="1" applyFont="1" applyFill="1" applyBorder="1" applyAlignment="1">
      <alignment vertical="justify"/>
    </xf>
    <xf numFmtId="2" fontId="8" fillId="0" borderId="9" xfId="20" applyNumberFormat="1" applyFont="1" applyFill="1" applyBorder="1" applyAlignment="1">
      <alignment vertical="justify"/>
    </xf>
    <xf numFmtId="164" fontId="8" fillId="0" borderId="20" xfId="20" applyNumberFormat="1" applyFont="1" applyFill="1" applyBorder="1" applyAlignment="1">
      <alignment vertical="justify"/>
    </xf>
    <xf numFmtId="39" fontId="8" fillId="0" borderId="8" xfId="20" applyNumberFormat="1" applyFont="1" applyFill="1" applyBorder="1" applyAlignment="1">
      <alignment vertical="justify"/>
    </xf>
    <xf numFmtId="164" fontId="8" fillId="0" borderId="9" xfId="20" applyNumberFormat="1" applyFont="1" applyFill="1" applyBorder="1" applyAlignment="1">
      <alignment vertical="justify"/>
    </xf>
    <xf numFmtId="2" fontId="4" fillId="0" borderId="7" xfId="20" applyNumberFormat="1" applyFont="1" applyFill="1" applyBorder="1" applyAlignment="1">
      <alignment vertical="justify"/>
    </xf>
    <xf numFmtId="2" fontId="4" fillId="0" borderId="0" xfId="20" applyNumberFormat="1" applyFont="1" applyFill="1" applyBorder="1" applyAlignment="1">
      <alignment vertical="justify"/>
    </xf>
    <xf numFmtId="0" fontId="8" fillId="0" borderId="9" xfId="20" applyNumberFormat="1" applyFont="1" applyFill="1" applyBorder="1" applyAlignment="1">
      <alignment vertical="justify"/>
    </xf>
    <xf numFmtId="2" fontId="4" fillId="0" borderId="7" xfId="21" applyNumberFormat="1" applyFont="1" applyFill="1" applyBorder="1" applyAlignment="1">
      <alignment vertical="justify"/>
      <protection/>
    </xf>
    <xf numFmtId="2" fontId="4" fillId="0" borderId="8" xfId="20" applyNumberFormat="1" applyFont="1" applyFill="1" applyBorder="1" applyAlignment="1">
      <alignment vertical="justify"/>
    </xf>
    <xf numFmtId="2" fontId="8" fillId="0" borderId="21" xfId="0" applyNumberFormat="1" applyFont="1" applyBorder="1" applyAlignment="1">
      <alignment horizontal="center"/>
    </xf>
    <xf numFmtId="2" fontId="4" fillId="0" borderId="9" xfId="20" applyNumberFormat="1" applyFont="1" applyFill="1" applyBorder="1" applyAlignment="1">
      <alignment vertical="justify"/>
    </xf>
    <xf numFmtId="2" fontId="4" fillId="0" borderId="0" xfId="21" applyNumberFormat="1" applyFont="1" applyFill="1" applyBorder="1" applyAlignment="1">
      <alignment vertical="justify"/>
      <protection/>
    </xf>
    <xf numFmtId="39" fontId="14" fillId="0" borderId="9" xfId="20" applyNumberFormat="1" applyFont="1" applyFill="1" applyBorder="1" applyAlignment="1">
      <alignment vertical="justify"/>
    </xf>
    <xf numFmtId="164" fontId="14" fillId="0" borderId="20" xfId="20" applyNumberFormat="1" applyFont="1" applyFill="1" applyBorder="1" applyAlignment="1">
      <alignment vertical="justify"/>
    </xf>
    <xf numFmtId="1" fontId="8" fillId="0" borderId="24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64" fontId="8" fillId="0" borderId="26" xfId="20" applyNumberFormat="1" applyFont="1" applyFill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64" fontId="8" fillId="0" borderId="24" xfId="20" applyNumberFormat="1" applyFont="1" applyFill="1" applyBorder="1" applyAlignment="1">
      <alignment horizontal="center"/>
    </xf>
    <xf numFmtId="39" fontId="8" fillId="0" borderId="9" xfId="20" applyNumberFormat="1" applyFont="1" applyFill="1" applyBorder="1" applyAlignment="1">
      <alignment horizontal="right" wrapText="1"/>
    </xf>
    <xf numFmtId="39" fontId="8" fillId="0" borderId="20" xfId="20" applyNumberFormat="1" applyFont="1" applyFill="1" applyBorder="1" applyAlignment="1">
      <alignment vertical="justify"/>
    </xf>
    <xf numFmtId="1" fontId="8" fillId="0" borderId="0" xfId="0" applyNumberFormat="1" applyFont="1" applyBorder="1" applyAlignment="1">
      <alignment horizontal="center"/>
    </xf>
    <xf numFmtId="164" fontId="15" fillId="0" borderId="0" xfId="20" applyNumberFormat="1" applyFont="1" applyFill="1" applyBorder="1"/>
    <xf numFmtId="165" fontId="15" fillId="0" borderId="0" xfId="20" applyNumberFormat="1" applyFont="1" applyFill="1"/>
    <xf numFmtId="39" fontId="4" fillId="0" borderId="8" xfId="21" applyNumberFormat="1" applyFont="1" applyFill="1" applyBorder="1">
      <alignment/>
      <protection/>
    </xf>
    <xf numFmtId="2" fontId="8" fillId="0" borderId="28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164" fontId="8" fillId="0" borderId="14" xfId="20" applyNumberFormat="1" applyFont="1" applyFill="1" applyBorder="1" applyAlignment="1">
      <alignment vertical="justify"/>
    </xf>
    <xf numFmtId="164" fontId="8" fillId="0" borderId="21" xfId="20" applyNumberFormat="1" applyFont="1" applyFill="1" applyBorder="1" applyAlignment="1">
      <alignment vertical="justify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Local%20Settings\Temporary%20Internet%20Files\Content.Outlook\EAX3IHBP\3%20Mar%202012%20Month%20Totals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CFL%202010\CFL%20201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 SUM"/>
      <sheetName val="ZORK"/>
      <sheetName val="Summary"/>
      <sheetName val="INBOUND"/>
      <sheetName val="OUTBOUND"/>
      <sheetName val="8 Boxes"/>
    </sheetNames>
    <sheetDataSet>
      <sheetData sheetId="0">
        <row r="6">
          <cell r="C6">
            <v>3473.43</v>
          </cell>
        </row>
      </sheetData>
      <sheetData sheetId="1">
        <row r="18">
          <cell r="C18">
            <v>652.44</v>
          </cell>
        </row>
      </sheetData>
      <sheetData sheetId="2">
        <row r="7">
          <cell r="C7">
            <v>425.24</v>
          </cell>
        </row>
        <row r="29">
          <cell r="C29">
            <v>517.92</v>
          </cell>
        </row>
      </sheetData>
      <sheetData sheetId="3">
        <row r="76">
          <cell r="E76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10"/>
      <sheetName val="JAN REV "/>
      <sheetName val="FEB 10 "/>
      <sheetName val="FEB REV"/>
      <sheetName val="MARCH 10"/>
      <sheetName val="MARCH REV"/>
      <sheetName val="BOE 1st Qtr"/>
      <sheetName val="APRIL 10"/>
      <sheetName val="APRIL REV"/>
      <sheetName val="MAY 10"/>
      <sheetName val="MAY REV"/>
      <sheetName val="JUNE 10"/>
      <sheetName val="JUNE REV"/>
      <sheetName val="BOE 2nd Qtr "/>
      <sheetName val="JULY 10"/>
      <sheetName val="JULY REV"/>
      <sheetName val="AUGUST 10"/>
      <sheetName val="AUG REV"/>
      <sheetName val="SEPT 10"/>
      <sheetName val="BOE 3rd Qtr"/>
      <sheetName val="OCT 10"/>
      <sheetName val="NOV 10"/>
      <sheetName val="DEC 10"/>
      <sheetName val="Tons 09 - 10"/>
    </sheetNames>
    <sheetDataSet>
      <sheetData sheetId="0"/>
      <sheetData sheetId="1">
        <row r="5">
          <cell r="E5">
            <v>428.99</v>
          </cell>
        </row>
        <row r="6">
          <cell r="E6">
            <v>650.79</v>
          </cell>
        </row>
        <row r="7">
          <cell r="E7">
            <v>1501.86</v>
          </cell>
        </row>
      </sheetData>
      <sheetData sheetId="2"/>
      <sheetData sheetId="3">
        <row r="5">
          <cell r="E5">
            <v>453.76</v>
          </cell>
        </row>
        <row r="6">
          <cell r="E6">
            <v>502.81</v>
          </cell>
        </row>
        <row r="7">
          <cell r="E7">
            <v>1569.22</v>
          </cell>
        </row>
      </sheetData>
      <sheetData sheetId="4"/>
      <sheetData sheetId="5">
        <row r="5">
          <cell r="E5">
            <v>701.3900000000001</v>
          </cell>
        </row>
        <row r="6">
          <cell r="E6">
            <v>770.72</v>
          </cell>
        </row>
        <row r="7">
          <cell r="E7">
            <v>1641.54</v>
          </cell>
        </row>
      </sheetData>
      <sheetData sheetId="6"/>
      <sheetData sheetId="7"/>
      <sheetData sheetId="8">
        <row r="5">
          <cell r="E5">
            <v>234.57999999999998</v>
          </cell>
        </row>
        <row r="6">
          <cell r="E6">
            <v>700.83</v>
          </cell>
        </row>
        <row r="7">
          <cell r="E7">
            <v>1760.8799999999999</v>
          </cell>
        </row>
      </sheetData>
      <sheetData sheetId="9"/>
      <sheetData sheetId="10">
        <row r="5">
          <cell r="E5">
            <v>493.44</v>
          </cell>
        </row>
        <row r="6">
          <cell r="E6">
            <v>952.37</v>
          </cell>
        </row>
        <row r="7">
          <cell r="E7">
            <v>1597.1399999999999</v>
          </cell>
        </row>
      </sheetData>
      <sheetData sheetId="11"/>
      <sheetData sheetId="12">
        <row r="5">
          <cell r="E5">
            <v>751</v>
          </cell>
        </row>
        <row r="6">
          <cell r="E6">
            <v>1223.92</v>
          </cell>
        </row>
        <row r="7">
          <cell r="E7">
            <v>1614.26</v>
          </cell>
        </row>
      </sheetData>
      <sheetData sheetId="13"/>
      <sheetData sheetId="14"/>
      <sheetData sheetId="15">
        <row r="5">
          <cell r="E5">
            <v>547.01</v>
          </cell>
        </row>
        <row r="6">
          <cell r="E6">
            <v>841.97</v>
          </cell>
        </row>
        <row r="7">
          <cell r="E7">
            <v>1524.5900000000001</v>
          </cell>
        </row>
      </sheetData>
      <sheetData sheetId="16"/>
      <sheetData sheetId="17">
        <row r="5">
          <cell r="E5">
            <v>857.63</v>
          </cell>
        </row>
        <row r="6">
          <cell r="E6">
            <v>1094.87</v>
          </cell>
        </row>
        <row r="7">
          <cell r="E7">
            <v>1621.0300000000002</v>
          </cell>
        </row>
      </sheetData>
      <sheetData sheetId="18">
        <row r="5">
          <cell r="E5">
            <v>302.35</v>
          </cell>
        </row>
        <row r="6">
          <cell r="E6">
            <v>984.98</v>
          </cell>
        </row>
        <row r="7">
          <cell r="E7">
            <v>1617.06</v>
          </cell>
        </row>
      </sheetData>
      <sheetData sheetId="19"/>
      <sheetData sheetId="20">
        <row r="5">
          <cell r="E5">
            <v>441.29</v>
          </cell>
        </row>
        <row r="6">
          <cell r="E6">
            <v>795.69</v>
          </cell>
        </row>
        <row r="7">
          <cell r="E7">
            <v>1597.52</v>
          </cell>
        </row>
      </sheetData>
      <sheetData sheetId="21">
        <row r="5">
          <cell r="E5">
            <v>337.49</v>
          </cell>
        </row>
        <row r="6">
          <cell r="E6">
            <v>832.19</v>
          </cell>
        </row>
        <row r="7">
          <cell r="E7">
            <v>1747.5600000000002</v>
          </cell>
        </row>
      </sheetData>
      <sheetData sheetId="22">
        <row r="5">
          <cell r="E5">
            <v>442.37</v>
          </cell>
        </row>
        <row r="6">
          <cell r="E6">
            <v>896.63</v>
          </cell>
        </row>
        <row r="7">
          <cell r="E7">
            <v>1830.07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workbookViewId="0" topLeftCell="A16">
      <selection activeCell="G27" sqref="G27"/>
    </sheetView>
  </sheetViews>
  <sheetFormatPr defaultColWidth="9.140625" defaultRowHeight="12.75"/>
  <cols>
    <col min="1" max="1" width="77.140625" style="33" customWidth="1"/>
    <col min="2" max="2" width="15.7109375" style="33" customWidth="1"/>
    <col min="3" max="3" width="15.7109375" style="48" customWidth="1"/>
    <col min="4" max="4" width="16.57421875" style="49" customWidth="1"/>
    <col min="5" max="5" width="15.7109375" style="50" customWidth="1"/>
    <col min="6" max="6" width="15.7109375" style="33" customWidth="1"/>
    <col min="7" max="7" width="18.8515625" style="33" customWidth="1"/>
    <col min="8" max="8" width="9.8515625" style="33" bestFit="1" customWidth="1"/>
    <col min="9" max="16384" width="9.140625" style="33" customWidth="1"/>
  </cols>
  <sheetData>
    <row r="1" spans="1:7" s="6" customFormat="1" ht="27.75">
      <c r="A1" s="1" t="s">
        <v>0</v>
      </c>
      <c r="B1" s="52"/>
      <c r="C1" s="2"/>
      <c r="D1" s="2"/>
      <c r="E1" s="3"/>
      <c r="F1" s="4"/>
      <c r="G1" s="5"/>
    </row>
    <row r="2" spans="1:7" s="6" customFormat="1" ht="28.5" thickBot="1">
      <c r="A2" s="7" t="s">
        <v>86</v>
      </c>
      <c r="B2" s="53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64" t="s">
        <v>3</v>
      </c>
      <c r="B5" s="64"/>
      <c r="C5" s="22"/>
      <c r="D5" s="22"/>
      <c r="E5" s="330">
        <v>539.18</v>
      </c>
      <c r="F5" s="21">
        <f>E5/E8</f>
        <v>0.16168043540189214</v>
      </c>
      <c r="G5" s="63"/>
      <c r="H5" s="57" t="s">
        <v>1</v>
      </c>
    </row>
    <row r="6" spans="1:8" s="19" customFormat="1" ht="20.25">
      <c r="A6" s="64" t="s">
        <v>40</v>
      </c>
      <c r="B6" s="64"/>
      <c r="C6" s="22"/>
      <c r="D6" s="22"/>
      <c r="E6" s="330">
        <v>1056.77</v>
      </c>
      <c r="F6" s="21">
        <f>E6/E8</f>
        <v>0.3168868164984932</v>
      </c>
      <c r="G6" s="63"/>
      <c r="H6" s="58"/>
    </row>
    <row r="7" spans="1:8" s="19" customFormat="1" ht="21" thickBot="1">
      <c r="A7" s="64" t="s">
        <v>4</v>
      </c>
      <c r="B7" s="64"/>
      <c r="C7" s="22"/>
      <c r="D7" s="22"/>
      <c r="E7" s="330">
        <v>1738.9</v>
      </c>
      <c r="F7" s="21">
        <f>E7/E8</f>
        <v>0.5214327480996147</v>
      </c>
      <c r="G7" s="63"/>
      <c r="H7" s="57"/>
    </row>
    <row r="8" spans="1:8" s="19" customFormat="1" ht="21" customHeight="1" thickBot="1">
      <c r="A8" s="64" t="s">
        <v>28</v>
      </c>
      <c r="B8" s="63"/>
      <c r="C8" s="22"/>
      <c r="D8" s="22"/>
      <c r="E8" s="331">
        <f>SUM(E5:E7)</f>
        <v>3334.85</v>
      </c>
      <c r="F8" s="18"/>
      <c r="G8" s="63"/>
      <c r="H8" s="57"/>
    </row>
    <row r="9" spans="1:8" s="19" customFormat="1" ht="21" customHeight="1">
      <c r="A9" s="64"/>
      <c r="B9" s="63"/>
      <c r="C9" s="22"/>
      <c r="D9" s="22"/>
      <c r="E9" s="24"/>
      <c r="F9" s="18"/>
      <c r="G9" s="107"/>
      <c r="H9" s="57"/>
    </row>
    <row r="10" spans="1:8" s="19" customFormat="1" ht="21" customHeight="1" thickBot="1">
      <c r="A10" s="23"/>
      <c r="B10" s="23"/>
      <c r="C10" s="22"/>
      <c r="D10" s="22"/>
      <c r="E10" s="223"/>
      <c r="F10" s="106"/>
      <c r="G10" s="108"/>
      <c r="H10" s="56"/>
    </row>
    <row r="11" spans="1:8" s="19" customFormat="1" ht="21" thickBot="1">
      <c r="A11" s="25" t="s">
        <v>45</v>
      </c>
      <c r="B11" s="54"/>
      <c r="C11" s="26"/>
      <c r="D11" s="27"/>
      <c r="E11" s="222"/>
      <c r="F11" s="28"/>
      <c r="G11" s="63"/>
      <c r="H11" s="20"/>
    </row>
    <row r="12" spans="1:8" s="19" customFormat="1" ht="20.25">
      <c r="A12" s="65" t="s">
        <v>5</v>
      </c>
      <c r="B12" s="65"/>
      <c r="C12" s="66"/>
      <c r="D12" s="67"/>
      <c r="E12" s="330">
        <v>85.69</v>
      </c>
      <c r="F12" s="28"/>
      <c r="G12" s="63" t="s">
        <v>1</v>
      </c>
      <c r="H12" s="59"/>
    </row>
    <row r="13" spans="1:8" s="19" customFormat="1" ht="20.25">
      <c r="A13" s="65" t="s">
        <v>43</v>
      </c>
      <c r="B13" s="65" t="s">
        <v>1</v>
      </c>
      <c r="C13" s="66"/>
      <c r="D13" s="67"/>
      <c r="E13" s="330">
        <v>888.9</v>
      </c>
      <c r="F13" s="28"/>
      <c r="G13" s="63"/>
      <c r="H13" s="59"/>
    </row>
    <row r="14" spans="1:8" s="19" customFormat="1" ht="20.25">
      <c r="A14" s="65" t="s">
        <v>52</v>
      </c>
      <c r="B14" s="65"/>
      <c r="C14" s="66" t="s">
        <v>10</v>
      </c>
      <c r="D14" s="67"/>
      <c r="E14" s="332">
        <v>70.43</v>
      </c>
      <c r="F14" s="28"/>
      <c r="G14" s="63"/>
      <c r="H14" s="59"/>
    </row>
    <row r="15" spans="1:8" s="19" customFormat="1" ht="20.25">
      <c r="A15" s="44" t="s">
        <v>46</v>
      </c>
      <c r="B15" s="44"/>
      <c r="C15" s="68"/>
      <c r="D15" s="68"/>
      <c r="E15" s="330">
        <v>7.73</v>
      </c>
      <c r="F15" s="68"/>
      <c r="G15" s="63"/>
      <c r="H15" s="20"/>
    </row>
    <row r="16" spans="1:8" s="19" customFormat="1" ht="20.25">
      <c r="A16" s="65" t="s">
        <v>6</v>
      </c>
      <c r="B16" s="65"/>
      <c r="C16" s="66"/>
      <c r="D16" s="67"/>
      <c r="E16" s="330">
        <v>85.97</v>
      </c>
      <c r="F16" s="28"/>
      <c r="G16" s="63" t="s">
        <v>1</v>
      </c>
      <c r="H16" s="20" t="s">
        <v>1</v>
      </c>
    </row>
    <row r="17" spans="1:8" s="19" customFormat="1" ht="20.25">
      <c r="A17" s="65" t="s">
        <v>8</v>
      </c>
      <c r="B17" s="65"/>
      <c r="C17" s="66"/>
      <c r="D17" s="67"/>
      <c r="E17" s="330">
        <v>40.23</v>
      </c>
      <c r="F17" s="28"/>
      <c r="G17" s="63" t="s">
        <v>1</v>
      </c>
      <c r="H17" s="20"/>
    </row>
    <row r="18" spans="1:8" s="19" customFormat="1" ht="20.25">
      <c r="A18" s="65" t="s">
        <v>7</v>
      </c>
      <c r="B18" s="65"/>
      <c r="C18" s="66"/>
      <c r="D18" s="67"/>
      <c r="E18" s="333">
        <v>0</v>
      </c>
      <c r="F18" s="28"/>
      <c r="G18" s="63"/>
      <c r="H18" s="20"/>
    </row>
    <row r="19" spans="1:8" s="19" customFormat="1" ht="20.25">
      <c r="A19" s="65" t="s">
        <v>9</v>
      </c>
      <c r="B19" s="65"/>
      <c r="C19" s="66"/>
      <c r="D19" s="67"/>
      <c r="E19" s="333">
        <v>0</v>
      </c>
      <c r="F19" s="28"/>
      <c r="G19" s="63"/>
      <c r="H19" s="20"/>
    </row>
    <row r="20" spans="1:8" s="19" customFormat="1" ht="20.25">
      <c r="A20" s="65" t="s">
        <v>55</v>
      </c>
      <c r="B20" s="65"/>
      <c r="C20" s="66"/>
      <c r="D20" s="67"/>
      <c r="E20" s="333">
        <v>0</v>
      </c>
      <c r="F20" s="28"/>
      <c r="G20" s="63"/>
      <c r="H20" s="20"/>
    </row>
    <row r="21" spans="1:8" s="19" customFormat="1" ht="21" thickBot="1">
      <c r="A21" s="65" t="s">
        <v>47</v>
      </c>
      <c r="B21" s="65"/>
      <c r="C21" s="66"/>
      <c r="D21" s="67"/>
      <c r="E21" s="112" t="s">
        <v>1</v>
      </c>
      <c r="F21" s="28"/>
      <c r="G21" s="63" t="s">
        <v>1</v>
      </c>
      <c r="H21" s="20"/>
    </row>
    <row r="22" spans="1:8" s="19" customFormat="1" ht="21" thickBot="1">
      <c r="A22" s="65"/>
      <c r="B22" s="65"/>
      <c r="C22" s="66"/>
      <c r="D22" s="67"/>
      <c r="E22" s="331">
        <f>SUM(E12:E21)</f>
        <v>1178.95</v>
      </c>
      <c r="F22" s="28"/>
      <c r="G22" s="63"/>
      <c r="H22" s="20"/>
    </row>
    <row r="23" spans="1:8" s="19" customFormat="1" ht="21" thickBot="1">
      <c r="A23" s="65"/>
      <c r="B23" s="65"/>
      <c r="C23" s="66"/>
      <c r="D23" s="67"/>
      <c r="E23" s="224"/>
      <c r="F23" s="28"/>
      <c r="G23" s="63"/>
      <c r="H23" s="20"/>
    </row>
    <row r="24" spans="1:8" s="19" customFormat="1" ht="21" thickBot="1">
      <c r="A24" s="69" t="s">
        <v>51</v>
      </c>
      <c r="B24" s="70"/>
      <c r="C24" s="71"/>
      <c r="D24" s="72"/>
      <c r="E24" s="225"/>
      <c r="F24" s="28" t="s">
        <v>10</v>
      </c>
      <c r="G24" s="63"/>
      <c r="H24" s="20"/>
    </row>
    <row r="25" spans="1:7" ht="20.25">
      <c r="A25" s="44"/>
      <c r="B25" s="44"/>
      <c r="C25" s="45"/>
      <c r="D25" s="46"/>
      <c r="E25" s="226"/>
      <c r="F25" s="44"/>
      <c r="G25" s="44"/>
    </row>
    <row r="26" spans="1:8" s="19" customFormat="1" ht="20.25">
      <c r="A26" s="44" t="s">
        <v>37</v>
      </c>
      <c r="B26" s="44"/>
      <c r="C26" s="68"/>
      <c r="D26" s="68"/>
      <c r="E26" s="330">
        <f>0.01</f>
        <v>0.01</v>
      </c>
      <c r="F26" s="66"/>
      <c r="G26" s="63"/>
      <c r="H26" s="20"/>
    </row>
    <row r="27" spans="1:8" s="19" customFormat="1" ht="20.25">
      <c r="A27" s="44" t="s">
        <v>11</v>
      </c>
      <c r="B27" s="44"/>
      <c r="C27" s="68"/>
      <c r="D27" s="68"/>
      <c r="E27" s="333">
        <v>0</v>
      </c>
      <c r="F27" s="68"/>
      <c r="G27" s="63" t="s">
        <v>1</v>
      </c>
      <c r="H27" s="20"/>
    </row>
    <row r="28" spans="1:8" s="19" customFormat="1" ht="20.25">
      <c r="A28" s="44" t="s">
        <v>12</v>
      </c>
      <c r="B28" s="44"/>
      <c r="C28" s="68"/>
      <c r="D28" s="68"/>
      <c r="E28" s="334">
        <v>2.85</v>
      </c>
      <c r="F28" s="68"/>
      <c r="G28" s="63"/>
      <c r="H28" s="20"/>
    </row>
    <row r="29" spans="1:8" s="19" customFormat="1" ht="20.25">
      <c r="A29" s="44" t="s">
        <v>13</v>
      </c>
      <c r="B29" s="44"/>
      <c r="C29" s="68"/>
      <c r="D29" s="68"/>
      <c r="E29" s="334">
        <v>28.08</v>
      </c>
      <c r="F29" s="68"/>
      <c r="G29" s="63"/>
      <c r="H29" s="20"/>
    </row>
    <row r="30" spans="1:8" s="19" customFormat="1" ht="20.25">
      <c r="A30" s="44" t="s">
        <v>14</v>
      </c>
      <c r="B30" s="44"/>
      <c r="C30" s="68"/>
      <c r="D30" s="68"/>
      <c r="E30" s="332">
        <v>1.69</v>
      </c>
      <c r="F30" s="68"/>
      <c r="G30" s="63"/>
      <c r="H30" s="20"/>
    </row>
    <row r="31" spans="1:8" s="19" customFormat="1" ht="20.25">
      <c r="A31" s="44" t="s">
        <v>15</v>
      </c>
      <c r="B31" s="44"/>
      <c r="C31" s="68"/>
      <c r="D31" s="68"/>
      <c r="E31" s="330">
        <v>0.04</v>
      </c>
      <c r="F31" s="68"/>
      <c r="G31" s="63"/>
      <c r="H31" s="20"/>
    </row>
    <row r="32" spans="1:8" s="19" customFormat="1" ht="20.25">
      <c r="A32" s="44" t="s">
        <v>16</v>
      </c>
      <c r="B32" s="44"/>
      <c r="C32" s="68"/>
      <c r="D32" s="68"/>
      <c r="E32" s="330">
        <v>0.06</v>
      </c>
      <c r="F32" s="68"/>
      <c r="G32" s="63" t="s">
        <v>1</v>
      </c>
      <c r="H32" s="20"/>
    </row>
    <row r="33" spans="1:8" s="19" customFormat="1" ht="20.25">
      <c r="A33" s="44" t="s">
        <v>17</v>
      </c>
      <c r="B33" s="44"/>
      <c r="C33" s="68"/>
      <c r="D33" s="68"/>
      <c r="E33" s="330">
        <v>5.49</v>
      </c>
      <c r="F33" s="68" t="s">
        <v>1</v>
      </c>
      <c r="G33" s="63"/>
      <c r="H33" s="20"/>
    </row>
    <row r="34" spans="1:8" s="19" customFormat="1" ht="20.25">
      <c r="A34" s="44" t="s">
        <v>38</v>
      </c>
      <c r="B34" s="44"/>
      <c r="C34" s="68"/>
      <c r="D34" s="68"/>
      <c r="E34" s="330">
        <f>157*9/2000</f>
        <v>0.7065</v>
      </c>
      <c r="F34" s="66"/>
      <c r="G34" s="63"/>
      <c r="H34" s="20"/>
    </row>
    <row r="35" spans="1:8" s="19" customFormat="1" ht="20.25">
      <c r="A35" s="44" t="s">
        <v>50</v>
      </c>
      <c r="B35" s="68"/>
      <c r="C35" s="68"/>
      <c r="D35" s="76"/>
      <c r="E35" s="330">
        <v>0.03</v>
      </c>
      <c r="F35" s="66"/>
      <c r="G35" s="63"/>
      <c r="H35" s="20"/>
    </row>
    <row r="36" spans="1:8" s="19" customFormat="1" ht="21" thickBot="1">
      <c r="A36" s="44" t="s">
        <v>18</v>
      </c>
      <c r="B36" s="44"/>
      <c r="C36" s="68"/>
      <c r="D36" s="68"/>
      <c r="E36" s="335">
        <v>0</v>
      </c>
      <c r="F36" s="66" t="s">
        <v>1</v>
      </c>
      <c r="G36" s="63" t="s">
        <v>1</v>
      </c>
      <c r="H36" s="20"/>
    </row>
    <row r="37" spans="1:8" s="19" customFormat="1" ht="21" thickTop="1">
      <c r="A37" s="44"/>
      <c r="B37" s="44"/>
      <c r="C37" s="68"/>
      <c r="D37" s="68"/>
      <c r="E37" s="24">
        <f>SUM(E26:E36)</f>
        <v>38.9565</v>
      </c>
      <c r="F37" s="66"/>
      <c r="G37" s="63"/>
      <c r="H37" s="20"/>
    </row>
    <row r="38" spans="1:8" s="19" customFormat="1" ht="21" thickBot="1">
      <c r="A38" s="73"/>
      <c r="B38" s="73"/>
      <c r="C38" s="68"/>
      <c r="D38" s="74"/>
      <c r="E38" s="222"/>
      <c r="F38" s="30"/>
      <c r="G38" s="63"/>
      <c r="H38" s="20"/>
    </row>
    <row r="39" spans="1:8" s="19" customFormat="1" ht="21" thickBot="1">
      <c r="A39" s="15" t="s">
        <v>19</v>
      </c>
      <c r="B39" s="23"/>
      <c r="C39" s="75"/>
      <c r="D39" s="64"/>
      <c r="E39" s="227"/>
      <c r="F39" s="18"/>
      <c r="G39" s="63" t="s">
        <v>1</v>
      </c>
      <c r="H39" s="20"/>
    </row>
    <row r="40" spans="1:8" s="19" customFormat="1" ht="20.25">
      <c r="A40" s="64" t="s">
        <v>20</v>
      </c>
      <c r="B40" s="64"/>
      <c r="C40" s="22"/>
      <c r="D40" s="22" t="s">
        <v>1</v>
      </c>
      <c r="E40" s="330">
        <v>178.62</v>
      </c>
      <c r="F40" s="18"/>
      <c r="G40" s="63"/>
      <c r="H40" s="20"/>
    </row>
    <row r="41" spans="1:8" s="19" customFormat="1" ht="20.25">
      <c r="A41" s="64" t="s">
        <v>39</v>
      </c>
      <c r="B41" s="64"/>
      <c r="C41" s="22"/>
      <c r="D41" s="22"/>
      <c r="E41" s="330">
        <v>11.92</v>
      </c>
      <c r="F41" s="18"/>
      <c r="G41" s="63"/>
      <c r="H41" s="20" t="s">
        <v>1</v>
      </c>
    </row>
    <row r="42" spans="1:8" s="19" customFormat="1" ht="20.25">
      <c r="A42" s="64" t="s">
        <v>21</v>
      </c>
      <c r="B42" s="64"/>
      <c r="C42" s="22"/>
      <c r="D42" s="22"/>
      <c r="E42" s="333">
        <v>0</v>
      </c>
      <c r="F42" s="18"/>
      <c r="G42" s="63"/>
      <c r="H42" s="20"/>
    </row>
    <row r="43" spans="1:8" s="19" customFormat="1" ht="20.25">
      <c r="A43" s="64" t="s">
        <v>22</v>
      </c>
      <c r="B43" s="64"/>
      <c r="C43" s="22"/>
      <c r="D43" s="22"/>
      <c r="E43" s="330">
        <v>4.83</v>
      </c>
      <c r="F43" s="18"/>
      <c r="G43" s="63"/>
      <c r="H43" s="20"/>
    </row>
    <row r="44" spans="1:8" s="19" customFormat="1" ht="20.25">
      <c r="A44" s="64" t="s">
        <v>23</v>
      </c>
      <c r="B44" s="64"/>
      <c r="C44" s="22"/>
      <c r="D44" s="22"/>
      <c r="E44" s="330">
        <v>3.95</v>
      </c>
      <c r="F44" s="18"/>
      <c r="G44" s="63"/>
      <c r="H44" s="20"/>
    </row>
    <row r="45" spans="1:8" s="19" customFormat="1" ht="21" customHeight="1">
      <c r="A45" s="64" t="s">
        <v>24</v>
      </c>
      <c r="B45" s="64"/>
      <c r="C45" s="22"/>
      <c r="D45" s="22"/>
      <c r="E45" s="330">
        <v>2.01</v>
      </c>
      <c r="F45" s="18"/>
      <c r="G45" s="63"/>
      <c r="H45" s="20"/>
    </row>
    <row r="46" spans="1:8" s="19" customFormat="1" ht="21" customHeight="1">
      <c r="A46" s="64" t="s">
        <v>48</v>
      </c>
      <c r="B46" s="64"/>
      <c r="C46" s="22"/>
      <c r="D46" s="22"/>
      <c r="E46" s="330">
        <v>3.51</v>
      </c>
      <c r="F46" s="18"/>
      <c r="G46" s="63"/>
      <c r="H46" s="20"/>
    </row>
    <row r="47" spans="1:8" s="19" customFormat="1" ht="21" customHeight="1" thickBot="1">
      <c r="A47" s="64" t="s">
        <v>49</v>
      </c>
      <c r="B47" s="64"/>
      <c r="C47" s="22"/>
      <c r="D47" s="22"/>
      <c r="E47" s="330">
        <v>1.65</v>
      </c>
      <c r="F47" s="18"/>
      <c r="G47" s="63"/>
      <c r="H47" s="20"/>
    </row>
    <row r="48" spans="1:8" s="19" customFormat="1" ht="21" customHeight="1" thickBot="1">
      <c r="A48" s="64" t="s">
        <v>1</v>
      </c>
      <c r="B48" s="64"/>
      <c r="C48" s="22"/>
      <c r="D48" s="22"/>
      <c r="E48" s="336">
        <f>SUM(E40:E47)</f>
        <v>206.48999999999998</v>
      </c>
      <c r="F48" s="18"/>
      <c r="G48" s="63"/>
      <c r="H48" s="20"/>
    </row>
    <row r="49" spans="1:7" s="31" customFormat="1" ht="21" customHeight="1" thickBot="1">
      <c r="A49" s="64"/>
      <c r="B49" s="64"/>
      <c r="C49" s="22"/>
      <c r="D49" s="22"/>
      <c r="E49" s="222"/>
      <c r="F49" s="18"/>
      <c r="G49" s="77"/>
    </row>
    <row r="50" spans="1:8" s="19" customFormat="1" ht="21" customHeight="1" thickBot="1">
      <c r="A50" s="15" t="s">
        <v>25</v>
      </c>
      <c r="B50" s="23"/>
      <c r="C50" s="32"/>
      <c r="D50" s="23"/>
      <c r="E50" s="337">
        <f>E22+E48</f>
        <v>1385.44</v>
      </c>
      <c r="F50" s="18"/>
      <c r="G50" s="63"/>
      <c r="H50" s="20"/>
    </row>
    <row r="51" spans="1:8" s="19" customFormat="1" ht="18.75" customHeight="1">
      <c r="A51" s="64"/>
      <c r="B51" s="64"/>
      <c r="C51" s="22"/>
      <c r="D51" s="22"/>
      <c r="E51" s="24"/>
      <c r="F51" s="18"/>
      <c r="G51" s="63"/>
      <c r="H51" s="20"/>
    </row>
    <row r="52" spans="1:7" ht="20.25">
      <c r="A52" s="64"/>
      <c r="B52" s="64"/>
      <c r="C52" s="64"/>
      <c r="D52" s="64"/>
      <c r="E52" s="24"/>
      <c r="F52" s="62"/>
      <c r="G52" s="44"/>
    </row>
    <row r="53" spans="1:7" s="29" customFormat="1" ht="20.25">
      <c r="A53" s="78" t="s">
        <v>26</v>
      </c>
      <c r="B53" s="78"/>
      <c r="C53" s="64"/>
      <c r="D53" s="64"/>
      <c r="E53" s="34">
        <f>B100</f>
        <v>3864.9499999999994</v>
      </c>
      <c r="F53" s="35">
        <v>1</v>
      </c>
      <c r="G53" s="44"/>
    </row>
    <row r="54" spans="1:7" ht="20.25">
      <c r="A54" s="79" t="s">
        <v>27</v>
      </c>
      <c r="B54" s="79"/>
      <c r="C54" s="80"/>
      <c r="D54" s="81"/>
      <c r="E54" s="36">
        <f>E50</f>
        <v>1385.44</v>
      </c>
      <c r="F54" s="35">
        <f>E54/E53</f>
        <v>0.35846259330651115</v>
      </c>
      <c r="G54" s="44"/>
    </row>
    <row r="55" spans="1:7" ht="20.25">
      <c r="A55" s="23" t="s">
        <v>28</v>
      </c>
      <c r="B55" s="23"/>
      <c r="C55" s="82"/>
      <c r="D55" s="82"/>
      <c r="E55" s="36">
        <f>E8</f>
        <v>3334.85</v>
      </c>
      <c r="F55" s="35">
        <f>F53-F54</f>
        <v>0.6415374066934889</v>
      </c>
      <c r="G55" s="44"/>
    </row>
    <row r="56" spans="1:7" ht="20.25">
      <c r="A56" s="83"/>
      <c r="B56" s="83"/>
      <c r="C56" s="84"/>
      <c r="D56" s="85"/>
      <c r="E56" s="51"/>
      <c r="F56" s="86"/>
      <c r="G56" s="44"/>
    </row>
    <row r="57" spans="1:8" s="19" customFormat="1" ht="20.25">
      <c r="A57" s="54" t="s">
        <v>43</v>
      </c>
      <c r="B57" s="65" t="s">
        <v>1</v>
      </c>
      <c r="C57" s="66"/>
      <c r="D57" s="67"/>
      <c r="E57" s="34">
        <v>1743.29</v>
      </c>
      <c r="F57" s="28"/>
      <c r="G57" s="63"/>
      <c r="H57" s="59"/>
    </row>
    <row r="58" spans="1:7" ht="20.25">
      <c r="A58" s="83"/>
      <c r="B58" s="83"/>
      <c r="C58" s="84"/>
      <c r="D58" s="87"/>
      <c r="E58" s="51"/>
      <c r="F58" s="86"/>
      <c r="G58" s="44"/>
    </row>
    <row r="59" spans="1:8" s="19" customFormat="1" ht="20.25">
      <c r="A59" s="88" t="s">
        <v>29</v>
      </c>
      <c r="B59" s="88"/>
      <c r="C59" s="22"/>
      <c r="D59" s="22"/>
      <c r="E59" s="89"/>
      <c r="F59" s="37">
        <v>0</v>
      </c>
      <c r="G59" s="63"/>
      <c r="H59" s="20"/>
    </row>
    <row r="60" spans="1:7" ht="20.25">
      <c r="A60" s="90"/>
      <c r="B60" s="90"/>
      <c r="C60" s="91"/>
      <c r="D60" s="92"/>
      <c r="E60" s="51"/>
      <c r="F60" s="55"/>
      <c r="G60" s="93"/>
    </row>
    <row r="61" spans="1:8" ht="20.25">
      <c r="A61" s="94" t="s">
        <v>30</v>
      </c>
      <c r="B61" s="94"/>
      <c r="C61" s="95"/>
      <c r="D61" s="96"/>
      <c r="E61" s="97"/>
      <c r="F61" s="38">
        <v>0</v>
      </c>
      <c r="G61" s="93"/>
      <c r="H61" s="39"/>
    </row>
    <row r="62" spans="1:7" ht="20.25">
      <c r="A62" s="94" t="s">
        <v>31</v>
      </c>
      <c r="B62" s="94"/>
      <c r="C62" s="98"/>
      <c r="D62" s="99"/>
      <c r="E62" s="51"/>
      <c r="F62" s="38">
        <v>0</v>
      </c>
      <c r="G62" s="44"/>
    </row>
    <row r="63" spans="1:7" ht="20.25">
      <c r="A63" s="94" t="s">
        <v>44</v>
      </c>
      <c r="B63" s="94"/>
      <c r="C63" s="98"/>
      <c r="D63" s="99"/>
      <c r="E63" s="51"/>
      <c r="F63" s="55"/>
      <c r="G63" s="44"/>
    </row>
    <row r="64" spans="1:7" ht="21" thickBot="1">
      <c r="A64" s="44"/>
      <c r="B64" s="44"/>
      <c r="C64" s="44"/>
      <c r="D64" s="44"/>
      <c r="E64" s="44"/>
      <c r="F64" s="100"/>
      <c r="G64" s="44"/>
    </row>
    <row r="65" spans="1:7" ht="27.75">
      <c r="A65" s="1" t="s">
        <v>0</v>
      </c>
      <c r="B65" s="52"/>
      <c r="C65" s="2"/>
      <c r="D65" s="2"/>
      <c r="E65" s="3"/>
      <c r="F65" s="4"/>
      <c r="G65" s="44"/>
    </row>
    <row r="66" spans="1:7" ht="28.5" thickBot="1">
      <c r="A66" s="7" t="s">
        <v>86</v>
      </c>
      <c r="B66" s="53"/>
      <c r="C66" s="8"/>
      <c r="D66" s="8"/>
      <c r="E66" s="9"/>
      <c r="F66" s="10"/>
      <c r="G66" s="44"/>
    </row>
    <row r="67" spans="1:7" ht="20.25">
      <c r="A67" s="44"/>
      <c r="B67" s="44"/>
      <c r="C67" s="44"/>
      <c r="D67" s="44"/>
      <c r="E67" s="44"/>
      <c r="F67" s="100"/>
      <c r="G67" s="44" t="s">
        <v>1</v>
      </c>
    </row>
    <row r="68" spans="1:8" ht="101.25">
      <c r="A68" s="101" t="s">
        <v>32</v>
      </c>
      <c r="B68" s="102" t="s">
        <v>41</v>
      </c>
      <c r="C68" s="102" t="s">
        <v>42</v>
      </c>
      <c r="D68" s="102" t="s">
        <v>33</v>
      </c>
      <c r="E68" s="102" t="s">
        <v>34</v>
      </c>
      <c r="F68" s="102" t="s">
        <v>35</v>
      </c>
      <c r="G68" s="93"/>
      <c r="H68" s="33" t="s">
        <v>1</v>
      </c>
    </row>
    <row r="69" spans="1:7" ht="21" customHeight="1">
      <c r="A69" s="136">
        <v>41275</v>
      </c>
      <c r="B69" s="323">
        <v>13.45</v>
      </c>
      <c r="C69" s="137">
        <v>0</v>
      </c>
      <c r="D69" s="137">
        <v>0</v>
      </c>
      <c r="E69" s="325">
        <v>2</v>
      </c>
      <c r="F69" s="329">
        <v>0</v>
      </c>
      <c r="G69" s="103"/>
    </row>
    <row r="70" spans="1:7" ht="21" customHeight="1">
      <c r="A70" s="136">
        <v>41276</v>
      </c>
      <c r="B70" s="135">
        <v>104.45</v>
      </c>
      <c r="C70" s="323">
        <v>34.48</v>
      </c>
      <c r="D70" s="325">
        <v>88</v>
      </c>
      <c r="E70" s="326">
        <v>14</v>
      </c>
      <c r="F70" s="137">
        <v>0</v>
      </c>
      <c r="G70" s="103"/>
    </row>
    <row r="71" spans="1:7" ht="21" customHeight="1">
      <c r="A71" s="136">
        <v>41277</v>
      </c>
      <c r="B71" s="135">
        <v>173.24</v>
      </c>
      <c r="C71" s="135">
        <v>47.68</v>
      </c>
      <c r="D71" s="326">
        <v>87</v>
      </c>
      <c r="E71" s="326">
        <v>16</v>
      </c>
      <c r="F71" s="326">
        <v>2</v>
      </c>
      <c r="G71" s="103"/>
    </row>
    <row r="72" spans="1:7" ht="21" customHeight="1">
      <c r="A72" s="136">
        <v>41278</v>
      </c>
      <c r="B72" s="135">
        <v>201.1</v>
      </c>
      <c r="C72" s="135">
        <v>31.01</v>
      </c>
      <c r="D72" s="326">
        <v>76</v>
      </c>
      <c r="E72" s="326">
        <v>26</v>
      </c>
      <c r="F72" s="329">
        <v>0</v>
      </c>
      <c r="G72" s="103"/>
    </row>
    <row r="73" spans="1:7" ht="21" customHeight="1">
      <c r="A73" s="136">
        <v>41279</v>
      </c>
      <c r="B73" s="135">
        <v>34.59</v>
      </c>
      <c r="C73" s="135">
        <v>9.04</v>
      </c>
      <c r="D73" s="326">
        <v>80</v>
      </c>
      <c r="E73" s="326">
        <v>2</v>
      </c>
      <c r="F73" s="137">
        <v>0</v>
      </c>
      <c r="G73" s="103"/>
    </row>
    <row r="74" spans="1:7" ht="21" customHeight="1">
      <c r="A74" s="136">
        <v>41280</v>
      </c>
      <c r="B74" s="135">
        <v>8.66</v>
      </c>
      <c r="C74" s="135">
        <v>1.2</v>
      </c>
      <c r="D74" s="326">
        <v>51</v>
      </c>
      <c r="E74" s="137">
        <v>0</v>
      </c>
      <c r="F74" s="326"/>
      <c r="G74" s="103"/>
    </row>
    <row r="75" spans="1:7" ht="21" customHeight="1">
      <c r="A75" s="136">
        <v>41281</v>
      </c>
      <c r="B75" s="135">
        <v>121.73</v>
      </c>
      <c r="C75" s="135">
        <v>21.19</v>
      </c>
      <c r="D75" s="137">
        <v>0</v>
      </c>
      <c r="E75" s="326">
        <v>16</v>
      </c>
      <c r="F75" s="326">
        <v>2</v>
      </c>
      <c r="G75" s="103"/>
    </row>
    <row r="76" spans="1:7" ht="21" customHeight="1">
      <c r="A76" s="136">
        <v>41282</v>
      </c>
      <c r="B76" s="135">
        <v>165.16</v>
      </c>
      <c r="C76" s="135">
        <v>60.48</v>
      </c>
      <c r="D76" s="326">
        <v>110</v>
      </c>
      <c r="E76" s="325">
        <v>16</v>
      </c>
      <c r="F76" s="325">
        <v>1</v>
      </c>
      <c r="G76" s="103"/>
    </row>
    <row r="77" spans="1:7" ht="21" customHeight="1">
      <c r="A77" s="136">
        <v>41283</v>
      </c>
      <c r="B77" s="135">
        <v>157.11</v>
      </c>
      <c r="C77" s="135">
        <v>46.84</v>
      </c>
      <c r="D77" s="325">
        <v>76</v>
      </c>
      <c r="E77" s="326">
        <v>14</v>
      </c>
      <c r="F77" s="326">
        <v>2</v>
      </c>
      <c r="G77" s="103"/>
    </row>
    <row r="78" spans="1:7" ht="21" customHeight="1">
      <c r="A78" s="136">
        <v>41284</v>
      </c>
      <c r="B78" s="135">
        <v>207.01</v>
      </c>
      <c r="C78" s="135">
        <v>42.54</v>
      </c>
      <c r="D78" s="326">
        <v>78</v>
      </c>
      <c r="E78" s="326">
        <v>26</v>
      </c>
      <c r="F78" s="326">
        <v>3</v>
      </c>
      <c r="G78" s="103"/>
    </row>
    <row r="79" spans="1:7" ht="21" customHeight="1">
      <c r="A79" s="136">
        <v>41285</v>
      </c>
      <c r="B79" s="135">
        <v>192.9</v>
      </c>
      <c r="C79" s="135">
        <v>47.48</v>
      </c>
      <c r="D79" s="326">
        <v>79</v>
      </c>
      <c r="E79" s="326">
        <v>25</v>
      </c>
      <c r="F79" s="326">
        <v>1</v>
      </c>
      <c r="G79" s="103"/>
    </row>
    <row r="80" spans="1:8" ht="21" customHeight="1">
      <c r="A80" s="136">
        <v>41286</v>
      </c>
      <c r="B80" s="135">
        <v>40.93</v>
      </c>
      <c r="C80" s="135">
        <v>10.85</v>
      </c>
      <c r="D80" s="326">
        <v>63</v>
      </c>
      <c r="E80" s="326">
        <v>2</v>
      </c>
      <c r="F80" s="329">
        <v>0</v>
      </c>
      <c r="G80" s="103"/>
      <c r="H80" s="33" t="s">
        <v>1</v>
      </c>
    </row>
    <row r="81" spans="1:7" ht="21" customHeight="1">
      <c r="A81" s="136">
        <v>41287</v>
      </c>
      <c r="B81" s="135">
        <v>11.36</v>
      </c>
      <c r="C81" s="135">
        <v>3.57</v>
      </c>
      <c r="D81" s="326">
        <v>57</v>
      </c>
      <c r="E81" s="137">
        <v>0</v>
      </c>
      <c r="F81" s="137">
        <v>0</v>
      </c>
      <c r="G81" s="103"/>
    </row>
    <row r="82" spans="1:7" ht="21" customHeight="1">
      <c r="A82" s="136">
        <v>41288</v>
      </c>
      <c r="B82" s="135">
        <v>126.12</v>
      </c>
      <c r="C82" s="135">
        <v>33.39</v>
      </c>
      <c r="D82" s="326">
        <v>1</v>
      </c>
      <c r="E82" s="326">
        <v>19</v>
      </c>
      <c r="F82" s="325">
        <v>1</v>
      </c>
      <c r="G82" s="103"/>
    </row>
    <row r="83" spans="1:7" ht="21" customHeight="1">
      <c r="A83" s="136">
        <v>41289</v>
      </c>
      <c r="B83" s="135">
        <v>256.11</v>
      </c>
      <c r="C83" s="323">
        <v>116.1</v>
      </c>
      <c r="D83" s="326">
        <v>139</v>
      </c>
      <c r="E83" s="325">
        <v>23</v>
      </c>
      <c r="F83" s="325">
        <v>1</v>
      </c>
      <c r="G83" s="103"/>
    </row>
    <row r="84" spans="1:7" ht="21" customHeight="1">
      <c r="A84" s="136">
        <v>41290</v>
      </c>
      <c r="B84" s="135">
        <v>185.68</v>
      </c>
      <c r="C84" s="135">
        <v>58.9</v>
      </c>
      <c r="D84" s="325">
        <v>79</v>
      </c>
      <c r="E84" s="326">
        <v>19</v>
      </c>
      <c r="F84" s="329">
        <v>0</v>
      </c>
      <c r="G84" s="103"/>
    </row>
    <row r="85" spans="1:7" ht="21" customHeight="1">
      <c r="A85" s="136">
        <v>41291</v>
      </c>
      <c r="B85" s="135">
        <v>222.07</v>
      </c>
      <c r="C85" s="135">
        <v>31.72</v>
      </c>
      <c r="D85" s="326">
        <v>81</v>
      </c>
      <c r="E85" s="326">
        <v>25</v>
      </c>
      <c r="F85" s="329">
        <v>0</v>
      </c>
      <c r="G85" s="103"/>
    </row>
    <row r="86" spans="1:7" ht="21" customHeight="1">
      <c r="A86" s="136">
        <v>41292</v>
      </c>
      <c r="B86" s="135">
        <v>153.49</v>
      </c>
      <c r="C86" s="135">
        <v>50.28</v>
      </c>
      <c r="D86" s="326">
        <v>91</v>
      </c>
      <c r="E86" s="326">
        <v>18</v>
      </c>
      <c r="F86" s="325">
        <v>2</v>
      </c>
      <c r="G86" s="103"/>
    </row>
    <row r="87" spans="1:7" ht="21" customHeight="1">
      <c r="A87" s="136">
        <v>41293</v>
      </c>
      <c r="B87" s="135">
        <v>39.74</v>
      </c>
      <c r="C87" s="135">
        <v>9.28</v>
      </c>
      <c r="D87" s="326">
        <v>80</v>
      </c>
      <c r="E87" s="326">
        <v>2</v>
      </c>
      <c r="F87" s="137">
        <v>0</v>
      </c>
      <c r="G87" s="103"/>
    </row>
    <row r="88" spans="1:7" ht="21" customHeight="1">
      <c r="A88" s="136">
        <v>41294</v>
      </c>
      <c r="B88" s="135">
        <v>14.8</v>
      </c>
      <c r="C88" s="135">
        <v>1.2</v>
      </c>
      <c r="D88" s="326">
        <v>76</v>
      </c>
      <c r="E88" s="137">
        <v>0</v>
      </c>
      <c r="F88" s="329">
        <v>0</v>
      </c>
      <c r="G88" s="103"/>
    </row>
    <row r="89" spans="1:7" ht="21" customHeight="1">
      <c r="A89" s="136">
        <v>41295</v>
      </c>
      <c r="B89" s="135">
        <v>132.52</v>
      </c>
      <c r="C89" s="135">
        <v>29.9</v>
      </c>
      <c r="D89" s="326">
        <v>1</v>
      </c>
      <c r="E89" s="326">
        <v>20</v>
      </c>
      <c r="F89" s="325">
        <v>1</v>
      </c>
      <c r="G89" s="103"/>
    </row>
    <row r="90" spans="1:7" ht="21" customHeight="1">
      <c r="A90" s="136">
        <v>41296</v>
      </c>
      <c r="B90" s="135">
        <v>157.97</v>
      </c>
      <c r="C90" s="323">
        <v>54.43</v>
      </c>
      <c r="D90" s="326">
        <v>90</v>
      </c>
      <c r="E90" s="325">
        <v>19</v>
      </c>
      <c r="F90" s="137">
        <v>0</v>
      </c>
      <c r="G90" s="103"/>
    </row>
    <row r="91" spans="1:7" ht="21" customHeight="1">
      <c r="A91" s="136">
        <v>41297</v>
      </c>
      <c r="B91" s="135">
        <v>137.89</v>
      </c>
      <c r="C91" s="135">
        <v>38.3</v>
      </c>
      <c r="D91" s="326">
        <v>49</v>
      </c>
      <c r="E91" s="326">
        <v>20</v>
      </c>
      <c r="F91" s="326">
        <v>2</v>
      </c>
      <c r="G91" s="103" t="s">
        <v>1</v>
      </c>
    </row>
    <row r="92" spans="1:7" ht="21" customHeight="1">
      <c r="A92" s="136">
        <v>41298</v>
      </c>
      <c r="B92" s="135">
        <v>189.3</v>
      </c>
      <c r="C92" s="135">
        <v>47.47</v>
      </c>
      <c r="D92" s="326">
        <v>52</v>
      </c>
      <c r="E92" s="326">
        <v>29</v>
      </c>
      <c r="F92" s="329">
        <v>0</v>
      </c>
      <c r="G92" s="103"/>
    </row>
    <row r="93" spans="1:7" ht="21" customHeight="1">
      <c r="A93" s="136">
        <v>41299</v>
      </c>
      <c r="B93" s="135">
        <v>128.06</v>
      </c>
      <c r="C93" s="135">
        <v>32.7</v>
      </c>
      <c r="D93" s="326">
        <v>78</v>
      </c>
      <c r="E93" s="326">
        <v>12</v>
      </c>
      <c r="F93" s="329">
        <v>0</v>
      </c>
      <c r="G93" s="103"/>
    </row>
    <row r="94" spans="1:7" ht="21" customHeight="1">
      <c r="A94" s="136">
        <v>41300</v>
      </c>
      <c r="B94" s="135">
        <v>59.54</v>
      </c>
      <c r="C94" s="135">
        <v>8.16</v>
      </c>
      <c r="D94" s="326">
        <v>79</v>
      </c>
      <c r="E94" s="326">
        <v>6</v>
      </c>
      <c r="F94" s="325">
        <v>1</v>
      </c>
      <c r="G94" s="103"/>
    </row>
    <row r="95" spans="1:9" ht="21" customHeight="1">
      <c r="A95" s="136">
        <v>41301</v>
      </c>
      <c r="B95" s="135">
        <v>10.6</v>
      </c>
      <c r="C95" s="135">
        <v>3.92</v>
      </c>
      <c r="D95" s="326">
        <v>65</v>
      </c>
      <c r="E95" s="137">
        <v>0</v>
      </c>
      <c r="F95" s="329">
        <v>0</v>
      </c>
      <c r="G95" s="103"/>
      <c r="I95" s="33" t="s">
        <v>1</v>
      </c>
    </row>
    <row r="96" spans="1:7" ht="21" customHeight="1">
      <c r="A96" s="136">
        <v>41302</v>
      </c>
      <c r="B96" s="135">
        <v>118.06</v>
      </c>
      <c r="C96" s="135">
        <v>21.63</v>
      </c>
      <c r="D96" s="326">
        <v>1</v>
      </c>
      <c r="E96" s="326">
        <v>18</v>
      </c>
      <c r="F96" s="326">
        <v>1</v>
      </c>
      <c r="G96" s="103"/>
    </row>
    <row r="97" spans="1:7" ht="21" customHeight="1">
      <c r="A97" s="136">
        <v>41303</v>
      </c>
      <c r="B97" s="135">
        <v>158.65</v>
      </c>
      <c r="C97" s="135">
        <v>51.56</v>
      </c>
      <c r="D97" s="326">
        <v>101</v>
      </c>
      <c r="E97" s="325">
        <v>18</v>
      </c>
      <c r="F97" s="137">
        <v>0</v>
      </c>
      <c r="G97" s="103"/>
    </row>
    <row r="98" spans="1:7" ht="21" customHeight="1">
      <c r="A98" s="136">
        <v>41304</v>
      </c>
      <c r="B98" s="135">
        <v>145.1</v>
      </c>
      <c r="C98" s="135">
        <v>53.29</v>
      </c>
      <c r="D98" s="326">
        <v>94</v>
      </c>
      <c r="E98" s="326">
        <v>19</v>
      </c>
      <c r="F98" s="329">
        <v>0</v>
      </c>
      <c r="G98" s="103" t="s">
        <v>1</v>
      </c>
    </row>
    <row r="99" spans="1:7" ht="21" customHeight="1" thickBot="1">
      <c r="A99" s="136">
        <v>41305</v>
      </c>
      <c r="B99" s="324">
        <v>197.56</v>
      </c>
      <c r="C99" s="324">
        <v>58.18</v>
      </c>
      <c r="D99" s="328">
        <v>98</v>
      </c>
      <c r="E99" s="327">
        <v>33</v>
      </c>
      <c r="F99" s="327">
        <v>3</v>
      </c>
      <c r="G99" s="103"/>
    </row>
    <row r="100" spans="1:7" ht="21" customHeight="1" thickTop="1">
      <c r="A100" s="46" t="s">
        <v>36</v>
      </c>
      <c r="B100" s="134">
        <f>SUM(B69:B99)</f>
        <v>3864.9499999999994</v>
      </c>
      <c r="C100" s="104">
        <f>SUM(C69:C99)</f>
        <v>1056.77</v>
      </c>
      <c r="D100" s="105">
        <f>SUM(D69:D99)</f>
        <v>2100</v>
      </c>
      <c r="E100" s="105">
        <f>SUM(E69:E99)</f>
        <v>459</v>
      </c>
      <c r="F100" s="105">
        <f>SUM(F69:F99)</f>
        <v>23</v>
      </c>
      <c r="G100" s="44"/>
    </row>
    <row r="101" spans="1:7" ht="20.25">
      <c r="A101" s="109"/>
      <c r="B101" s="109"/>
      <c r="C101" s="110"/>
      <c r="D101" s="110"/>
      <c r="E101" s="111"/>
      <c r="F101" s="68"/>
      <c r="G101" s="44"/>
    </row>
    <row r="102" spans="1:7" ht="16.5" customHeight="1">
      <c r="A102" s="40"/>
      <c r="B102" s="40"/>
      <c r="C102" s="43"/>
      <c r="D102" s="41"/>
      <c r="E102" s="42"/>
      <c r="F102" s="40"/>
      <c r="G102" s="33" t="s">
        <v>1</v>
      </c>
    </row>
    <row r="103" spans="1:6" ht="20.25">
      <c r="A103" s="44"/>
      <c r="B103" s="44"/>
      <c r="C103" s="45"/>
      <c r="D103" s="46"/>
      <c r="E103" s="47"/>
      <c r="F103" s="44" t="s">
        <v>1</v>
      </c>
    </row>
    <row r="104" spans="1:8" ht="20.25">
      <c r="A104" s="44"/>
      <c r="B104" s="44"/>
      <c r="C104" s="45"/>
      <c r="D104" s="46"/>
      <c r="E104" s="47"/>
      <c r="F104" s="44"/>
      <c r="H104" s="33" t="s">
        <v>1</v>
      </c>
    </row>
    <row r="105" spans="1:6" ht="20.25">
      <c r="A105" s="44"/>
      <c r="B105" s="44"/>
      <c r="C105" s="45"/>
      <c r="D105" s="46"/>
      <c r="E105" s="47"/>
      <c r="F105" s="44"/>
    </row>
    <row r="106" spans="1:6" ht="20.25">
      <c r="A106" s="44"/>
      <c r="B106" s="44"/>
      <c r="C106" s="45"/>
      <c r="D106" s="46"/>
      <c r="E106" s="47"/>
      <c r="F106" s="44"/>
    </row>
  </sheetData>
  <printOptions horizontalCentered="1"/>
  <pageMargins left="0.75" right="0.75" top="0.75" bottom="0.75" header="1.06" footer="0.3"/>
  <pageSetup fitToHeight="1" fitToWidth="1" horizontalDpi="600" verticalDpi="600" orientation="portrait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="75" zoomScaleNormal="75" workbookViewId="0" topLeftCell="A26">
      <selection activeCell="A26" sqref="A1:XFD1048576"/>
    </sheetView>
  </sheetViews>
  <sheetFormatPr defaultColWidth="9.140625" defaultRowHeight="12.75"/>
  <cols>
    <col min="1" max="1" width="78.421875" style="174" customWidth="1"/>
    <col min="2" max="3" width="15.7109375" style="174" customWidth="1"/>
    <col min="4" max="4" width="14.7109375" style="174" customWidth="1"/>
    <col min="5" max="5" width="15.7109375" style="298" customWidth="1"/>
    <col min="6" max="6" width="15.4218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30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0.75" thickBot="1">
      <c r="A2" s="303" t="s">
        <v>80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149.7</v>
      </c>
      <c r="F5" s="245">
        <f>E5/E8</f>
        <v>0.054687128980525246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833.08</v>
      </c>
      <c r="F6" s="245">
        <f>E6/E8</f>
        <v>0.3043336901208816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v>1754.61</v>
      </c>
      <c r="F7" s="245">
        <f>E7/E8</f>
        <v>0.6409791808985932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2737.39</v>
      </c>
      <c r="F8" s="244"/>
      <c r="H8" s="246"/>
    </row>
    <row r="9" spans="1:8" s="172" customFormat="1" ht="21" thickBot="1">
      <c r="A9" s="243"/>
      <c r="C9" s="243"/>
      <c r="D9" s="243"/>
      <c r="E9" s="177"/>
      <c r="F9" s="244"/>
      <c r="H9" s="246"/>
    </row>
    <row r="10" spans="1:6" s="172" customFormat="1" ht="21" thickBot="1">
      <c r="A10" s="251" t="s">
        <v>45</v>
      </c>
      <c r="B10" s="246"/>
      <c r="C10" s="252"/>
      <c r="D10" s="252"/>
      <c r="E10" s="177"/>
      <c r="F10" s="252"/>
    </row>
    <row r="11" spans="1:6" s="172" customFormat="1" ht="12.75">
      <c r="A11" s="253" t="s">
        <v>5</v>
      </c>
      <c r="B11" s="253"/>
      <c r="C11" s="254"/>
      <c r="D11" s="254"/>
      <c r="E11" s="215">
        <v>469.68</v>
      </c>
      <c r="F11" s="313"/>
    </row>
    <row r="12" spans="1:6" s="172" customFormat="1" ht="12.75">
      <c r="A12" s="253" t="s">
        <v>43</v>
      </c>
      <c r="B12" s="253" t="s">
        <v>1</v>
      </c>
      <c r="C12" s="254"/>
      <c r="D12" s="254"/>
      <c r="E12" s="215">
        <v>487.5</v>
      </c>
      <c r="F12" s="252"/>
    </row>
    <row r="13" spans="1:6" s="172" customFormat="1" ht="12.75">
      <c r="A13" s="253" t="s">
        <v>52</v>
      </c>
      <c r="B13" s="253"/>
      <c r="C13" s="254" t="s">
        <v>10</v>
      </c>
      <c r="D13" s="254"/>
      <c r="E13" s="219">
        <v>95.9</v>
      </c>
      <c r="F13" s="252"/>
    </row>
    <row r="14" spans="1:6" s="172" customFormat="1" ht="12.75">
      <c r="A14" s="174" t="s">
        <v>46</v>
      </c>
      <c r="B14" s="174"/>
      <c r="C14" s="255"/>
      <c r="D14" s="255"/>
      <c r="E14" s="215">
        <v>31.24</v>
      </c>
      <c r="F14" s="255"/>
    </row>
    <row r="15" spans="1:8" s="172" customFormat="1" ht="12.75">
      <c r="A15" s="253" t="s">
        <v>6</v>
      </c>
      <c r="B15" s="253"/>
      <c r="C15" s="254"/>
      <c r="D15" s="254"/>
      <c r="E15" s="215">
        <v>65.61</v>
      </c>
      <c r="F15" s="252"/>
      <c r="G15" s="172" t="s">
        <v>1</v>
      </c>
      <c r="H15" s="172" t="s">
        <v>1</v>
      </c>
    </row>
    <row r="16" spans="1:7" s="172" customFormat="1" ht="12.75">
      <c r="A16" s="253" t="s">
        <v>8</v>
      </c>
      <c r="B16" s="253"/>
      <c r="C16" s="254"/>
      <c r="D16" s="254"/>
      <c r="E16" s="215">
        <v>13.09</v>
      </c>
      <c r="F16" s="252"/>
      <c r="G16" s="172" t="s">
        <v>1</v>
      </c>
    </row>
    <row r="17" spans="1:6" s="172" customFormat="1" ht="12.75">
      <c r="A17" s="253" t="s">
        <v>7</v>
      </c>
      <c r="B17" s="253"/>
      <c r="C17" s="254"/>
      <c r="D17" s="254"/>
      <c r="E17" s="215">
        <v>317.43</v>
      </c>
      <c r="F17" s="252"/>
    </row>
    <row r="18" spans="1:6" s="172" customFormat="1" ht="12.75">
      <c r="A18" s="253" t="s">
        <v>9</v>
      </c>
      <c r="B18" s="253"/>
      <c r="C18" s="254"/>
      <c r="D18" s="254"/>
      <c r="E18" s="215">
        <v>13.09</v>
      </c>
      <c r="F18" s="252"/>
    </row>
    <row r="19" spans="1:6" s="172" customFormat="1" ht="12.75">
      <c r="A19" s="253" t="s">
        <v>70</v>
      </c>
      <c r="B19" s="253"/>
      <c r="C19" s="254"/>
      <c r="D19" s="254"/>
      <c r="E19" s="206">
        <v>0</v>
      </c>
      <c r="F19" s="252"/>
    </row>
    <row r="20" spans="1:6" s="172" customFormat="1" ht="12.75">
      <c r="A20" s="253" t="s">
        <v>83</v>
      </c>
      <c r="B20" s="253"/>
      <c r="C20" s="254"/>
      <c r="D20" s="254"/>
      <c r="E20" s="215">
        <v>80.8</v>
      </c>
      <c r="F20" s="252"/>
    </row>
    <row r="21" spans="1:6" s="172" customFormat="1" ht="12.75">
      <c r="A21" s="253" t="s">
        <v>71</v>
      </c>
      <c r="B21" s="253"/>
      <c r="C21" s="254"/>
      <c r="D21" s="254"/>
      <c r="E21" s="206">
        <v>0</v>
      </c>
      <c r="F21" s="252"/>
    </row>
    <row r="22" spans="1:7" s="172" customFormat="1" ht="12.75">
      <c r="A22" s="253" t="s">
        <v>47</v>
      </c>
      <c r="B22" s="253"/>
      <c r="C22" s="254"/>
      <c r="D22" s="254"/>
      <c r="E22" s="215">
        <v>6.37</v>
      </c>
      <c r="F22" s="252"/>
      <c r="G22" s="172" t="s">
        <v>1</v>
      </c>
    </row>
    <row r="23" spans="1:6" s="172" customFormat="1" ht="12.75">
      <c r="A23" s="253"/>
      <c r="B23" s="253"/>
      <c r="C23" s="254"/>
      <c r="D23" s="254"/>
      <c r="E23" s="261">
        <f>SUM(E11:E22)</f>
        <v>1580.7099999999998</v>
      </c>
      <c r="F23" s="252"/>
    </row>
    <row r="24" spans="1:6" s="172" customFormat="1" ht="21" thickBot="1">
      <c r="A24" s="253"/>
      <c r="B24" s="253"/>
      <c r="C24" s="254"/>
      <c r="D24" s="254"/>
      <c r="E24" s="177"/>
      <c r="F24" s="252"/>
    </row>
    <row r="25" spans="1:7" s="172" customFormat="1" ht="21" thickBot="1">
      <c r="A25" s="256" t="s">
        <v>51</v>
      </c>
      <c r="B25" s="257"/>
      <c r="C25" s="258"/>
      <c r="D25" s="258"/>
      <c r="E25" s="178"/>
      <c r="F25" s="252" t="s">
        <v>10</v>
      </c>
      <c r="G25" s="172" t="s">
        <v>1</v>
      </c>
    </row>
    <row r="26" spans="1:6" s="172" customFormat="1" ht="12.75">
      <c r="A26" s="174" t="s">
        <v>37</v>
      </c>
      <c r="B26" s="174"/>
      <c r="C26" s="255"/>
      <c r="D26" s="255"/>
      <c r="E26" s="206">
        <v>0</v>
      </c>
      <c r="F26" s="254"/>
    </row>
    <row r="27" spans="1:6" s="172" customFormat="1" ht="12.75">
      <c r="A27" s="174" t="s">
        <v>81</v>
      </c>
      <c r="B27" s="174"/>
      <c r="C27" s="255"/>
      <c r="D27" s="255"/>
      <c r="E27" s="207">
        <v>26.37</v>
      </c>
      <c r="F27" s="255"/>
    </row>
    <row r="28" spans="1:6" s="172" customFormat="1" ht="12.75">
      <c r="A28" s="174" t="s">
        <v>82</v>
      </c>
      <c r="B28" s="174"/>
      <c r="C28" s="255"/>
      <c r="D28" s="255"/>
      <c r="E28" s="207">
        <v>6.62</v>
      </c>
      <c r="F28" s="255"/>
    </row>
    <row r="29" spans="1:6" s="172" customFormat="1" ht="12.75">
      <c r="A29" s="174" t="s">
        <v>12</v>
      </c>
      <c r="B29" s="174"/>
      <c r="C29" s="255"/>
      <c r="D29" s="255"/>
      <c r="E29" s="210">
        <v>5.19</v>
      </c>
      <c r="F29" s="255"/>
    </row>
    <row r="30" spans="1:6" s="172" customFormat="1" ht="12.75">
      <c r="A30" s="174" t="s">
        <v>13</v>
      </c>
      <c r="B30" s="174"/>
      <c r="C30" s="255"/>
      <c r="D30" s="255"/>
      <c r="E30" s="210">
        <v>31.32</v>
      </c>
      <c r="F30" s="255"/>
    </row>
    <row r="31" spans="1:6" s="172" customFormat="1" ht="12.75">
      <c r="A31" s="174" t="s">
        <v>14</v>
      </c>
      <c r="B31" s="174"/>
      <c r="C31" s="255"/>
      <c r="D31" s="255"/>
      <c r="E31" s="209">
        <f>3.64+2.69</f>
        <v>6.33</v>
      </c>
      <c r="F31" s="255"/>
    </row>
    <row r="32" spans="1:6" s="172" customFormat="1" ht="12.75">
      <c r="A32" s="174" t="s">
        <v>15</v>
      </c>
      <c r="B32" s="174"/>
      <c r="C32" s="255"/>
      <c r="D32" s="255"/>
      <c r="E32" s="210">
        <f>6*225/2000</f>
        <v>0.675</v>
      </c>
      <c r="F32" s="255"/>
    </row>
    <row r="33" spans="1:7" s="172" customFormat="1" ht="12.75">
      <c r="A33" s="174" t="s">
        <v>66</v>
      </c>
      <c r="B33" s="174"/>
      <c r="C33" s="255"/>
      <c r="D33" s="255"/>
      <c r="E33" s="211">
        <f>296.81/2000</f>
        <v>0.148405</v>
      </c>
      <c r="F33" s="255"/>
      <c r="G33" s="172" t="s">
        <v>1</v>
      </c>
    </row>
    <row r="34" spans="1:6" s="172" customFormat="1" ht="12.75">
      <c r="A34" s="174" t="s">
        <v>17</v>
      </c>
      <c r="B34" s="174"/>
      <c r="C34" s="255"/>
      <c r="D34" s="255"/>
      <c r="E34" s="206">
        <v>0</v>
      </c>
      <c r="F34" s="255" t="s">
        <v>1</v>
      </c>
    </row>
    <row r="35" spans="1:6" s="172" customFormat="1" ht="12.75">
      <c r="A35" s="174" t="s">
        <v>38</v>
      </c>
      <c r="B35" s="174"/>
      <c r="C35" s="255"/>
      <c r="D35" s="255"/>
      <c r="E35" s="211">
        <f>105*9/2000</f>
        <v>0.4725</v>
      </c>
      <c r="F35" s="254"/>
    </row>
    <row r="36" spans="1:6" s="172" customFormat="1" ht="12.75">
      <c r="A36" s="174" t="s">
        <v>50</v>
      </c>
      <c r="B36" s="255"/>
      <c r="C36" s="255"/>
      <c r="D36" s="179"/>
      <c r="E36" s="211">
        <v>0.08</v>
      </c>
      <c r="F36" s="254"/>
    </row>
    <row r="37" spans="1:6" s="172" customFormat="1" ht="12.75">
      <c r="A37" s="174" t="s">
        <v>67</v>
      </c>
      <c r="B37" s="255"/>
      <c r="C37" s="255"/>
      <c r="D37" s="179"/>
      <c r="E37" s="213">
        <f>33*50/2000</f>
        <v>0.825</v>
      </c>
      <c r="F37" s="254"/>
    </row>
    <row r="38" spans="1:7" s="172" customFormat="1" ht="21" thickBot="1">
      <c r="A38" s="174" t="s">
        <v>18</v>
      </c>
      <c r="B38" s="174"/>
      <c r="C38" s="255"/>
      <c r="D38" s="255"/>
      <c r="E38" s="214">
        <v>0</v>
      </c>
      <c r="F38" s="254" t="s">
        <v>1</v>
      </c>
      <c r="G38" s="172" t="s">
        <v>1</v>
      </c>
    </row>
    <row r="39" spans="1:6" s="172" customFormat="1" ht="21.75" thickBot="1" thickTop="1">
      <c r="A39" s="174"/>
      <c r="B39" s="174"/>
      <c r="C39" s="255"/>
      <c r="D39" s="255"/>
      <c r="E39" s="261">
        <f>SUM(E26:E38)</f>
        <v>78.03090499999999</v>
      </c>
      <c r="F39" s="254"/>
    </row>
    <row r="40" spans="1:7" s="172" customFormat="1" ht="21" thickBot="1">
      <c r="A40" s="241" t="s">
        <v>19</v>
      </c>
      <c r="B40" s="242"/>
      <c r="C40" s="264"/>
      <c r="D40" s="243"/>
      <c r="E40" s="179"/>
      <c r="F40" s="244"/>
      <c r="G40" s="172" t="s">
        <v>1</v>
      </c>
    </row>
    <row r="41" spans="1:6" s="172" customFormat="1" ht="12.75">
      <c r="A41" s="243" t="s">
        <v>20</v>
      </c>
      <c r="B41" s="243"/>
      <c r="C41" s="243"/>
      <c r="D41" s="243" t="s">
        <v>1</v>
      </c>
      <c r="E41" s="215">
        <v>26.09</v>
      </c>
      <c r="F41" s="244"/>
    </row>
    <row r="42" spans="1:8" s="172" customFormat="1" ht="12.75">
      <c r="A42" s="243" t="s">
        <v>39</v>
      </c>
      <c r="B42" s="243"/>
      <c r="C42" s="243"/>
      <c r="D42" s="243"/>
      <c r="E42" s="215">
        <v>9.13</v>
      </c>
      <c r="F42" s="244"/>
      <c r="H42" s="172" t="s">
        <v>1</v>
      </c>
    </row>
    <row r="43" spans="1:6" s="172" customFormat="1" ht="12.75">
      <c r="A43" s="243" t="s">
        <v>21</v>
      </c>
      <c r="B43" s="243"/>
      <c r="C43" s="243"/>
      <c r="D43" s="243"/>
      <c r="E43" s="216">
        <v>0</v>
      </c>
      <c r="F43" s="244" t="s">
        <v>1</v>
      </c>
    </row>
    <row r="44" spans="1:6" s="172" customFormat="1" ht="12.75">
      <c r="A44" s="243" t="s">
        <v>22</v>
      </c>
      <c r="B44" s="243"/>
      <c r="C44" s="243"/>
      <c r="D44" s="243"/>
      <c r="E44" s="216">
        <v>0</v>
      </c>
      <c r="F44" s="244"/>
    </row>
    <row r="45" spans="1:6" s="172" customFormat="1" ht="12.75">
      <c r="A45" s="243" t="s">
        <v>23</v>
      </c>
      <c r="B45" s="243"/>
      <c r="C45" s="243"/>
      <c r="D45" s="243"/>
      <c r="E45" s="217">
        <v>6.4</v>
      </c>
      <c r="F45" s="244"/>
    </row>
    <row r="46" spans="1:6" s="172" customFormat="1" ht="12.75">
      <c r="A46" s="243" t="s">
        <v>24</v>
      </c>
      <c r="B46" s="243"/>
      <c r="C46" s="243"/>
      <c r="D46" s="243"/>
      <c r="E46" s="217">
        <v>6.11</v>
      </c>
      <c r="F46" s="244" t="s">
        <v>1</v>
      </c>
    </row>
    <row r="47" spans="1:6" s="172" customFormat="1" ht="12.75">
      <c r="A47" s="243" t="s">
        <v>48</v>
      </c>
      <c r="B47" s="243"/>
      <c r="C47" s="243"/>
      <c r="D47" s="243"/>
      <c r="E47" s="215">
        <v>7.44</v>
      </c>
      <c r="F47" s="244"/>
    </row>
    <row r="48" spans="1:6" s="172" customFormat="1" ht="21" thickBot="1">
      <c r="A48" s="243" t="s">
        <v>49</v>
      </c>
      <c r="B48" s="243"/>
      <c r="C48" s="243"/>
      <c r="D48" s="243"/>
      <c r="E48" s="218">
        <v>1.32</v>
      </c>
      <c r="F48" s="244"/>
    </row>
    <row r="49" spans="1:6" s="172" customFormat="1" ht="21" thickTop="1">
      <c r="A49" s="243" t="s">
        <v>1</v>
      </c>
      <c r="B49" s="243"/>
      <c r="C49" s="243"/>
      <c r="D49" s="243"/>
      <c r="E49" s="261">
        <f>SUM(E41:E48)</f>
        <v>56.489999999999995</v>
      </c>
      <c r="F49" s="244"/>
    </row>
    <row r="50" spans="1:6" s="172" customFormat="1" ht="21" thickBot="1">
      <c r="A50" s="243"/>
      <c r="B50" s="243"/>
      <c r="C50" s="243"/>
      <c r="D50" s="243"/>
      <c r="E50" s="177"/>
      <c r="F50" s="244"/>
    </row>
    <row r="51" spans="1:6" s="172" customFormat="1" ht="21" thickBot="1">
      <c r="A51" s="241" t="s">
        <v>25</v>
      </c>
      <c r="B51" s="242"/>
      <c r="C51" s="266"/>
      <c r="D51" s="242"/>
      <c r="E51" s="319">
        <f>E23+E49</f>
        <v>1637.1999999999998</v>
      </c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312">
        <f>B98</f>
        <v>4217.679999999999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320">
        <f>E51</f>
        <v>1637.1999999999998</v>
      </c>
      <c r="F54" s="270">
        <f>E54/E53</f>
        <v>0.3881754898427572</v>
      </c>
    </row>
    <row r="55" spans="1:6" ht="12.75">
      <c r="A55" s="242" t="s">
        <v>28</v>
      </c>
      <c r="B55" s="242"/>
      <c r="C55" s="274"/>
      <c r="D55" s="274"/>
      <c r="E55" s="320">
        <f>E8</f>
        <v>2737.39</v>
      </c>
      <c r="F55" s="270">
        <f>F53-F54</f>
        <v>0.6118245101572428</v>
      </c>
    </row>
    <row r="56" spans="1:6" ht="12.75">
      <c r="A56" s="275"/>
      <c r="B56" s="275"/>
      <c r="C56" s="276"/>
      <c r="D56" s="277"/>
      <c r="E56" s="247"/>
      <c r="F56" s="278"/>
    </row>
    <row r="57" spans="1:6" s="172" customFormat="1" ht="21" thickBot="1">
      <c r="A57" s="246" t="s">
        <v>43</v>
      </c>
      <c r="B57" s="253" t="s">
        <v>1</v>
      </c>
      <c r="C57" s="254"/>
      <c r="D57" s="254"/>
      <c r="E57" s="321">
        <v>1041.64</v>
      </c>
      <c r="F57" s="252"/>
    </row>
    <row r="58" spans="1:6" ht="21" thickTop="1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72</v>
      </c>
      <c r="B59" s="279"/>
      <c r="C59" s="243"/>
      <c r="D59" s="243"/>
      <c r="E59" s="250"/>
      <c r="F59" s="312">
        <v>979.05</v>
      </c>
    </row>
    <row r="60" spans="1:4" ht="12.75">
      <c r="A60" s="280"/>
      <c r="B60" s="280"/>
      <c r="C60" s="281"/>
      <c r="D60" s="282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5:7" ht="21" thickBot="1">
      <c r="E63" s="247"/>
      <c r="F63" s="277"/>
      <c r="G63" s="240"/>
    </row>
    <row r="64" spans="1:7" s="233" customFormat="1" ht="30">
      <c r="A64" s="299" t="s">
        <v>0</v>
      </c>
      <c r="B64" s="300"/>
      <c r="C64" s="300"/>
      <c r="D64" s="300"/>
      <c r="E64" s="301"/>
      <c r="F64" s="302"/>
      <c r="G64" s="232"/>
    </row>
    <row r="65" spans="1:7" s="233" customFormat="1" ht="30.75" thickBot="1">
      <c r="A65" s="303" t="s">
        <v>80</v>
      </c>
      <c r="B65" s="304"/>
      <c r="C65" s="304"/>
      <c r="D65" s="304"/>
      <c r="E65" s="305"/>
      <c r="F65" s="306"/>
      <c r="G65" s="232"/>
    </row>
    <row r="66" spans="1:8" ht="101.25">
      <c r="A66" s="285" t="s">
        <v>32</v>
      </c>
      <c r="B66" s="308" t="s">
        <v>41</v>
      </c>
      <c r="C66" s="308" t="s">
        <v>42</v>
      </c>
      <c r="D66" s="308" t="s">
        <v>33</v>
      </c>
      <c r="E66" s="308" t="s">
        <v>34</v>
      </c>
      <c r="F66" s="308" t="s">
        <v>35</v>
      </c>
      <c r="G66" s="240" t="s">
        <v>1</v>
      </c>
      <c r="H66" s="174" t="s">
        <v>1</v>
      </c>
    </row>
    <row r="67" spans="1:8" ht="12.75">
      <c r="A67" s="314">
        <v>41183</v>
      </c>
      <c r="B67" s="322">
        <v>100.49</v>
      </c>
      <c r="C67" s="288">
        <v>12.48</v>
      </c>
      <c r="D67" s="204"/>
      <c r="E67" s="204">
        <v>14</v>
      </c>
      <c r="F67" s="204">
        <v>1</v>
      </c>
      <c r="H67" s="174">
        <v>0</v>
      </c>
    </row>
    <row r="68" spans="1:6" ht="12.75">
      <c r="A68" s="314">
        <v>41184</v>
      </c>
      <c r="B68" s="322">
        <v>248.2</v>
      </c>
      <c r="C68" s="221">
        <v>91.65</v>
      </c>
      <c r="D68" s="204">
        <v>118</v>
      </c>
      <c r="E68" s="204">
        <v>21</v>
      </c>
      <c r="F68" s="204">
        <v>1</v>
      </c>
    </row>
    <row r="69" spans="1:7" ht="12.75">
      <c r="A69" s="314">
        <v>41185</v>
      </c>
      <c r="B69" s="322">
        <v>125.15</v>
      </c>
      <c r="C69" s="221">
        <v>53.51</v>
      </c>
      <c r="D69" s="204">
        <v>78</v>
      </c>
      <c r="E69" s="204">
        <v>17</v>
      </c>
      <c r="F69" s="204">
        <v>2</v>
      </c>
      <c r="G69" s="174" t="s">
        <v>1</v>
      </c>
    </row>
    <row r="70" spans="1:6" ht="21">
      <c r="A70" s="314">
        <v>41186</v>
      </c>
      <c r="B70" s="322">
        <v>149.1</v>
      </c>
      <c r="C70" s="221">
        <v>22.73</v>
      </c>
      <c r="D70" s="204">
        <v>76</v>
      </c>
      <c r="E70" s="204">
        <v>18</v>
      </c>
      <c r="F70" s="205" t="s">
        <v>57</v>
      </c>
    </row>
    <row r="71" spans="1:7" ht="12.75">
      <c r="A71" s="314">
        <v>41187</v>
      </c>
      <c r="B71" s="322">
        <v>130.27</v>
      </c>
      <c r="C71" s="221">
        <v>53.48</v>
      </c>
      <c r="D71" s="204">
        <v>74</v>
      </c>
      <c r="E71" s="204">
        <v>15</v>
      </c>
      <c r="F71" s="204">
        <v>1</v>
      </c>
      <c r="G71" s="174" t="s">
        <v>1</v>
      </c>
    </row>
    <row r="72" spans="1:6" ht="21">
      <c r="A72" s="314">
        <v>41188</v>
      </c>
      <c r="B72" s="322">
        <v>54.4</v>
      </c>
      <c r="C72" s="221">
        <v>14.42</v>
      </c>
      <c r="D72" s="204">
        <v>72</v>
      </c>
      <c r="E72" s="204">
        <v>4</v>
      </c>
      <c r="F72" s="205" t="s">
        <v>57</v>
      </c>
    </row>
    <row r="73" spans="1:6" ht="21">
      <c r="A73" s="314">
        <v>41189</v>
      </c>
      <c r="B73" s="322">
        <v>12.59</v>
      </c>
      <c r="C73" s="221">
        <v>5.77</v>
      </c>
      <c r="D73" s="204">
        <v>56</v>
      </c>
      <c r="E73" s="205" t="s">
        <v>57</v>
      </c>
      <c r="F73" s="205" t="s">
        <v>57</v>
      </c>
    </row>
    <row r="74" spans="1:7" ht="12.75">
      <c r="A74" s="314">
        <v>41190</v>
      </c>
      <c r="B74" s="322">
        <v>513.52</v>
      </c>
      <c r="C74" s="221">
        <v>7.69</v>
      </c>
      <c r="D74" s="204"/>
      <c r="E74" s="204">
        <v>12</v>
      </c>
      <c r="F74" s="204">
        <v>20</v>
      </c>
      <c r="G74" s="174" t="s">
        <v>1</v>
      </c>
    </row>
    <row r="75" spans="1:6" ht="12.75">
      <c r="A75" s="314">
        <v>41191</v>
      </c>
      <c r="B75" s="322">
        <v>565.58</v>
      </c>
      <c r="C75" s="221">
        <v>46.95</v>
      </c>
      <c r="D75" s="204">
        <v>85</v>
      </c>
      <c r="E75" s="204">
        <v>20</v>
      </c>
      <c r="F75" s="204">
        <v>19</v>
      </c>
    </row>
    <row r="76" spans="1:7" ht="12.75">
      <c r="A76" s="314">
        <v>41192</v>
      </c>
      <c r="B76" s="322">
        <v>214.1</v>
      </c>
      <c r="C76" s="221">
        <v>35.74</v>
      </c>
      <c r="D76" s="204">
        <v>70</v>
      </c>
      <c r="E76" s="204">
        <v>20</v>
      </c>
      <c r="F76" s="204">
        <v>4</v>
      </c>
      <c r="G76" s="174" t="s">
        <v>1</v>
      </c>
    </row>
    <row r="77" spans="1:6" ht="12.75">
      <c r="A77" s="314">
        <v>41193</v>
      </c>
      <c r="B77" s="322">
        <v>220.12</v>
      </c>
      <c r="C77" s="221">
        <v>45.73</v>
      </c>
      <c r="D77" s="204">
        <v>68</v>
      </c>
      <c r="E77" s="204">
        <v>21</v>
      </c>
      <c r="F77" s="204">
        <v>3</v>
      </c>
    </row>
    <row r="78" spans="1:6" ht="12.75">
      <c r="A78" s="314">
        <v>41194</v>
      </c>
      <c r="B78" s="322">
        <v>128.16</v>
      </c>
      <c r="C78" s="221">
        <v>62.13</v>
      </c>
      <c r="D78" s="204">
        <v>82</v>
      </c>
      <c r="E78" s="204">
        <v>18</v>
      </c>
      <c r="F78" s="204">
        <v>1</v>
      </c>
    </row>
    <row r="79" spans="1:6" ht="21">
      <c r="A79" s="314">
        <v>41195</v>
      </c>
      <c r="B79" s="322">
        <v>32.53</v>
      </c>
      <c r="C79" s="221">
        <v>12.73</v>
      </c>
      <c r="D79" s="204">
        <v>75</v>
      </c>
      <c r="E79" s="204">
        <v>2</v>
      </c>
      <c r="F79" s="205" t="s">
        <v>57</v>
      </c>
    </row>
    <row r="80" spans="1:6" ht="21">
      <c r="A80" s="314">
        <v>41196</v>
      </c>
      <c r="B80" s="322">
        <v>36.72</v>
      </c>
      <c r="C80" s="221">
        <v>9.34</v>
      </c>
      <c r="D80" s="204">
        <v>63</v>
      </c>
      <c r="E80" s="204">
        <v>2</v>
      </c>
      <c r="F80" s="205" t="s">
        <v>57</v>
      </c>
    </row>
    <row r="81" spans="1:6" ht="12.75">
      <c r="A81" s="314">
        <v>41197</v>
      </c>
      <c r="B81" s="322">
        <v>104.96</v>
      </c>
      <c r="C81" s="221">
        <v>5.88</v>
      </c>
      <c r="D81" s="204">
        <v>98</v>
      </c>
      <c r="E81" s="204">
        <v>14</v>
      </c>
      <c r="F81" s="204">
        <v>2</v>
      </c>
    </row>
    <row r="82" spans="1:6" ht="21">
      <c r="A82" s="314">
        <v>41198</v>
      </c>
      <c r="B82" s="322">
        <v>144.72</v>
      </c>
      <c r="C82" s="221">
        <v>42.04</v>
      </c>
      <c r="D82" s="204">
        <v>71</v>
      </c>
      <c r="E82" s="204">
        <v>18</v>
      </c>
      <c r="F82" s="205" t="s">
        <v>57</v>
      </c>
    </row>
    <row r="83" spans="1:7" ht="12.75">
      <c r="A83" s="314">
        <v>41199</v>
      </c>
      <c r="B83" s="322">
        <v>108.46</v>
      </c>
      <c r="C83" s="221">
        <v>26.68</v>
      </c>
      <c r="D83" s="204">
        <v>60</v>
      </c>
      <c r="E83" s="204">
        <v>15</v>
      </c>
      <c r="F83" s="204">
        <v>1</v>
      </c>
      <c r="G83" s="174" t="s">
        <v>1</v>
      </c>
    </row>
    <row r="84" spans="1:6" ht="12.75">
      <c r="A84" s="314">
        <v>41200</v>
      </c>
      <c r="B84" s="322">
        <v>131.69</v>
      </c>
      <c r="C84" s="221">
        <v>26.46</v>
      </c>
      <c r="D84" s="204">
        <v>78</v>
      </c>
      <c r="E84" s="204">
        <v>16</v>
      </c>
      <c r="F84" s="204">
        <v>2</v>
      </c>
    </row>
    <row r="85" spans="1:6" ht="12.75">
      <c r="A85" s="314">
        <v>41201</v>
      </c>
      <c r="B85" s="322">
        <v>159.68</v>
      </c>
      <c r="C85" s="221">
        <v>16.13</v>
      </c>
      <c r="D85" s="204">
        <v>62</v>
      </c>
      <c r="E85" s="204">
        <v>13</v>
      </c>
      <c r="F85" s="204">
        <v>3</v>
      </c>
    </row>
    <row r="86" spans="1:7" ht="12.75">
      <c r="A86" s="314">
        <v>41202</v>
      </c>
      <c r="B86" s="322">
        <v>29.59</v>
      </c>
      <c r="C86" s="221">
        <v>9.34</v>
      </c>
      <c r="D86" s="204">
        <v>60</v>
      </c>
      <c r="E86" s="204">
        <v>2</v>
      </c>
      <c r="F86" s="204">
        <v>1</v>
      </c>
      <c r="G86" s="174" t="s">
        <v>1</v>
      </c>
    </row>
    <row r="87" spans="1:8" ht="21">
      <c r="A87" s="314">
        <v>41203</v>
      </c>
      <c r="B87" s="322">
        <v>7.6</v>
      </c>
      <c r="C87" s="221">
        <v>3.44</v>
      </c>
      <c r="D87" s="204">
        <v>68</v>
      </c>
      <c r="E87" s="205" t="s">
        <v>57</v>
      </c>
      <c r="F87" s="205" t="s">
        <v>57</v>
      </c>
      <c r="H87" s="174" t="s">
        <v>1</v>
      </c>
    </row>
    <row r="88" spans="1:6" ht="12.75">
      <c r="A88" s="314">
        <v>41204</v>
      </c>
      <c r="B88" s="322">
        <v>94.27</v>
      </c>
      <c r="C88" s="221">
        <v>9.76</v>
      </c>
      <c r="D88" s="204">
        <v>63</v>
      </c>
      <c r="E88" s="204">
        <v>13</v>
      </c>
      <c r="F88" s="204">
        <v>2</v>
      </c>
    </row>
    <row r="89" spans="1:8" ht="12.75">
      <c r="A89" s="314">
        <v>41205</v>
      </c>
      <c r="B89" s="322">
        <v>174.77</v>
      </c>
      <c r="C89" s="221">
        <v>27.21</v>
      </c>
      <c r="D89" s="204">
        <v>57</v>
      </c>
      <c r="E89" s="204">
        <v>16</v>
      </c>
      <c r="F89" s="204">
        <v>1</v>
      </c>
      <c r="G89" s="174" t="s">
        <v>1</v>
      </c>
      <c r="H89" s="174" t="s">
        <v>1</v>
      </c>
    </row>
    <row r="90" spans="1:7" ht="21">
      <c r="A90" s="314">
        <v>41206</v>
      </c>
      <c r="B90" s="322">
        <v>65.31</v>
      </c>
      <c r="C90" s="221">
        <v>16.65</v>
      </c>
      <c r="D90" s="204">
        <v>91</v>
      </c>
      <c r="E90" s="204">
        <v>6</v>
      </c>
      <c r="F90" s="205" t="s">
        <v>57</v>
      </c>
      <c r="G90" s="174" t="s">
        <v>1</v>
      </c>
    </row>
    <row r="91" spans="1:6" ht="12.75">
      <c r="A91" s="314">
        <v>41207</v>
      </c>
      <c r="B91" s="322">
        <v>164.77</v>
      </c>
      <c r="C91" s="221">
        <v>29.57</v>
      </c>
      <c r="D91" s="204">
        <v>61</v>
      </c>
      <c r="E91" s="204">
        <v>20</v>
      </c>
      <c r="F91" s="204">
        <v>1</v>
      </c>
    </row>
    <row r="92" spans="1:6" ht="21">
      <c r="A92" s="314">
        <v>41208</v>
      </c>
      <c r="B92" s="322">
        <v>40.57</v>
      </c>
      <c r="C92" s="221">
        <v>20.52</v>
      </c>
      <c r="D92" s="204">
        <v>57</v>
      </c>
      <c r="E92" s="204">
        <v>1</v>
      </c>
      <c r="F92" s="205" t="s">
        <v>57</v>
      </c>
    </row>
    <row r="93" spans="1:6" ht="21">
      <c r="A93" s="314">
        <v>41209</v>
      </c>
      <c r="B93" s="322">
        <v>18.54</v>
      </c>
      <c r="C93" s="221">
        <v>10.77</v>
      </c>
      <c r="D93" s="204">
        <v>83</v>
      </c>
      <c r="E93" s="205" t="s">
        <v>57</v>
      </c>
      <c r="F93" s="205" t="s">
        <v>57</v>
      </c>
    </row>
    <row r="94" spans="1:8" ht="21">
      <c r="A94" s="314">
        <v>41210</v>
      </c>
      <c r="B94" s="322">
        <v>11.55</v>
      </c>
      <c r="C94" s="221">
        <v>1.36</v>
      </c>
      <c r="D94" s="204">
        <v>99</v>
      </c>
      <c r="E94" s="205" t="s">
        <v>57</v>
      </c>
      <c r="F94" s="205" t="s">
        <v>57</v>
      </c>
      <c r="H94" s="174" t="s">
        <v>1</v>
      </c>
    </row>
    <row r="95" spans="1:9" ht="21" customHeight="1">
      <c r="A95" s="314">
        <v>41211</v>
      </c>
      <c r="B95" s="322">
        <v>86.38</v>
      </c>
      <c r="C95" s="221">
        <v>6.2</v>
      </c>
      <c r="D95" s="205" t="s">
        <v>57</v>
      </c>
      <c r="E95" s="204">
        <v>12</v>
      </c>
      <c r="F95" s="205" t="s">
        <v>57</v>
      </c>
      <c r="I95" s="174" t="s">
        <v>1</v>
      </c>
    </row>
    <row r="96" spans="1:6" ht="21" customHeight="1">
      <c r="A96" s="314">
        <v>41212</v>
      </c>
      <c r="B96" s="322">
        <v>188.2</v>
      </c>
      <c r="C96" s="221">
        <v>77.53</v>
      </c>
      <c r="D96" s="205" t="s">
        <v>57</v>
      </c>
      <c r="E96" s="204">
        <v>17</v>
      </c>
      <c r="F96" s="204">
        <v>2</v>
      </c>
    </row>
    <row r="97" spans="1:6" ht="21" customHeight="1">
      <c r="A97" s="314">
        <v>41213</v>
      </c>
      <c r="B97" s="322">
        <v>155.69</v>
      </c>
      <c r="C97" s="221">
        <v>29.19</v>
      </c>
      <c r="D97" s="205" t="s">
        <v>57</v>
      </c>
      <c r="E97" s="204">
        <v>12</v>
      </c>
      <c r="F97" s="204">
        <v>5</v>
      </c>
    </row>
    <row r="98" spans="1:6" ht="12.75">
      <c r="A98" s="174" t="s">
        <v>36</v>
      </c>
      <c r="B98" s="290">
        <f>SUM(B67:B97)</f>
        <v>4217.679999999999</v>
      </c>
      <c r="C98" s="290">
        <f>SUM(C67:C97)</f>
        <v>833.0800000000002</v>
      </c>
      <c r="D98" s="309">
        <f>SUM(D67:D97)</f>
        <v>1925</v>
      </c>
      <c r="E98" s="293">
        <f>SUM(E67:E97)</f>
        <v>359</v>
      </c>
      <c r="F98" s="293">
        <f>SUM(F67:F97)</f>
        <v>72</v>
      </c>
    </row>
    <row r="99" spans="1:6" ht="12.75">
      <c r="A99" s="294"/>
      <c r="B99" s="294"/>
      <c r="C99" s="255"/>
      <c r="D99" s="255"/>
      <c r="E99" s="295"/>
      <c r="F99" s="296"/>
    </row>
    <row r="100" spans="3:7" ht="12.75">
      <c r="C100" s="297"/>
      <c r="G100" s="174" t="s">
        <v>1</v>
      </c>
    </row>
    <row r="101" ht="12.75">
      <c r="F101" s="174" t="s">
        <v>1</v>
      </c>
    </row>
    <row r="102" ht="12.75">
      <c r="H102" s="174" t="s">
        <v>1</v>
      </c>
    </row>
  </sheetData>
  <printOptions horizontalCentered="1"/>
  <pageMargins left="0.5" right="0.75" top="0.75" bottom="0.75" header="0.75" footer="0.75"/>
  <pageSetup fitToHeight="1" fitToWidth="1" horizontalDpi="600" verticalDpi="600" orientation="portrait" scale="32" r:id="rId1"/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="75" zoomScaleNormal="75" workbookViewId="0" topLeftCell="A1">
      <selection activeCell="A1" sqref="A1:XFD1048576"/>
    </sheetView>
  </sheetViews>
  <sheetFormatPr defaultColWidth="9.140625" defaultRowHeight="12.75"/>
  <cols>
    <col min="1" max="1" width="78.421875" style="174" customWidth="1"/>
    <col min="2" max="3" width="15.7109375" style="174" customWidth="1"/>
    <col min="4" max="4" width="14.7109375" style="174" customWidth="1"/>
    <col min="5" max="5" width="15.7109375" style="298" customWidth="1"/>
    <col min="6" max="6" width="15.4218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30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0.75" thickBot="1">
      <c r="A2" s="303" t="s">
        <v>84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187.55</v>
      </c>
      <c r="F5" s="245">
        <f>E5/E8</f>
        <v>0.06851091498874895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750.89</v>
      </c>
      <c r="F6" s="245">
        <f>E6/E8</f>
        <v>0.27429571290803356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f>1707.05+92.03</f>
        <v>1799.08</v>
      </c>
      <c r="F7" s="245">
        <f>E7/E8</f>
        <v>0.6571933721032175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2737.52</v>
      </c>
      <c r="F8" s="244"/>
      <c r="H8" s="246"/>
    </row>
    <row r="9" spans="1:8" s="172" customFormat="1" ht="21" thickBot="1">
      <c r="A9" s="243"/>
      <c r="C9" s="243"/>
      <c r="D9" s="243"/>
      <c r="E9" s="177"/>
      <c r="F9" s="244"/>
      <c r="H9" s="246"/>
    </row>
    <row r="10" spans="1:6" s="172" customFormat="1" ht="21" thickBot="1">
      <c r="A10" s="251" t="s">
        <v>45</v>
      </c>
      <c r="B10" s="246"/>
      <c r="C10" s="252"/>
      <c r="D10" s="252"/>
      <c r="E10" s="177"/>
      <c r="F10" s="252"/>
    </row>
    <row r="11" spans="1:6" s="172" customFormat="1" ht="12.75">
      <c r="A11" s="253" t="s">
        <v>5</v>
      </c>
      <c r="B11" s="253"/>
      <c r="C11" s="254"/>
      <c r="D11" s="254"/>
      <c r="E11" s="215">
        <f>137.17+150.41</f>
        <v>287.58</v>
      </c>
      <c r="F11" s="313"/>
    </row>
    <row r="12" spans="1:6" s="172" customFormat="1" ht="12.75">
      <c r="A12" s="253" t="s">
        <v>43</v>
      </c>
      <c r="B12" s="253" t="s">
        <v>1</v>
      </c>
      <c r="C12" s="254"/>
      <c r="D12" s="254"/>
      <c r="E12" s="215">
        <v>502.84</v>
      </c>
      <c r="F12" s="252"/>
    </row>
    <row r="13" spans="1:6" s="172" customFormat="1" ht="12.75">
      <c r="A13" s="253" t="s">
        <v>52</v>
      </c>
      <c r="B13" s="253"/>
      <c r="C13" s="254" t="s">
        <v>10</v>
      </c>
      <c r="D13" s="254"/>
      <c r="E13" s="219">
        <v>92.03</v>
      </c>
      <c r="F13" s="252"/>
    </row>
    <row r="14" spans="1:6" s="172" customFormat="1" ht="12.75">
      <c r="A14" s="174" t="s">
        <v>46</v>
      </c>
      <c r="B14" s="174"/>
      <c r="C14" s="255"/>
      <c r="D14" s="255"/>
      <c r="E14" s="215">
        <v>24.71</v>
      </c>
      <c r="F14" s="255"/>
    </row>
    <row r="15" spans="1:8" s="172" customFormat="1" ht="12.75">
      <c r="A15" s="253" t="s">
        <v>6</v>
      </c>
      <c r="B15" s="253"/>
      <c r="C15" s="254"/>
      <c r="D15" s="254"/>
      <c r="E15" s="215">
        <f>42.05+52.02</f>
        <v>94.07</v>
      </c>
      <c r="F15" s="252"/>
      <c r="G15" s="172" t="s">
        <v>1</v>
      </c>
      <c r="H15" s="172" t="s">
        <v>1</v>
      </c>
    </row>
    <row r="16" spans="1:7" s="172" customFormat="1" ht="12.75">
      <c r="A16" s="253" t="s">
        <v>8</v>
      </c>
      <c r="B16" s="253"/>
      <c r="C16" s="254"/>
      <c r="D16" s="254"/>
      <c r="E16" s="206">
        <v>0</v>
      </c>
      <c r="F16" s="252"/>
      <c r="G16" s="172" t="s">
        <v>1</v>
      </c>
    </row>
    <row r="17" spans="1:6" s="172" customFormat="1" ht="12.75">
      <c r="A17" s="253" t="s">
        <v>7</v>
      </c>
      <c r="B17" s="253"/>
      <c r="C17" s="254"/>
      <c r="D17" s="254"/>
      <c r="E17" s="206">
        <v>0</v>
      </c>
      <c r="F17" s="252"/>
    </row>
    <row r="18" spans="1:6" s="172" customFormat="1" ht="12.75">
      <c r="A18" s="253" t="s">
        <v>9</v>
      </c>
      <c r="B18" s="253"/>
      <c r="C18" s="254"/>
      <c r="D18" s="254"/>
      <c r="E18" s="215">
        <v>44.55</v>
      </c>
      <c r="F18" s="252"/>
    </row>
    <row r="19" spans="1:6" s="172" customFormat="1" ht="12.75">
      <c r="A19" s="253" t="s">
        <v>70</v>
      </c>
      <c r="B19" s="253"/>
      <c r="C19" s="254"/>
      <c r="D19" s="254"/>
      <c r="E19" s="206">
        <v>0</v>
      </c>
      <c r="F19" s="252"/>
    </row>
    <row r="20" spans="1:7" s="172" customFormat="1" ht="12.75">
      <c r="A20" s="253" t="s">
        <v>83</v>
      </c>
      <c r="B20" s="253"/>
      <c r="C20" s="254"/>
      <c r="D20" s="254"/>
      <c r="E20" s="206">
        <v>0</v>
      </c>
      <c r="F20" s="252"/>
      <c r="G20" s="172" t="s">
        <v>1</v>
      </c>
    </row>
    <row r="21" spans="1:6" s="172" customFormat="1" ht="12.75">
      <c r="A21" s="253" t="s">
        <v>71</v>
      </c>
      <c r="B21" s="253"/>
      <c r="C21" s="254"/>
      <c r="D21" s="254"/>
      <c r="E21" s="206">
        <v>0</v>
      </c>
      <c r="F21" s="252"/>
    </row>
    <row r="22" spans="1:7" s="172" customFormat="1" ht="12.75">
      <c r="A22" s="253" t="s">
        <v>47</v>
      </c>
      <c r="B22" s="253"/>
      <c r="C22" s="254"/>
      <c r="D22" s="254"/>
      <c r="E22" s="215">
        <f>2.08+0.91</f>
        <v>2.99</v>
      </c>
      <c r="F22" s="252"/>
      <c r="G22" s="172" t="s">
        <v>1</v>
      </c>
    </row>
    <row r="23" spans="1:6" s="172" customFormat="1" ht="12.75">
      <c r="A23" s="253"/>
      <c r="B23" s="253"/>
      <c r="C23" s="254"/>
      <c r="D23" s="254"/>
      <c r="E23" s="261">
        <f>SUM(E11:E22)</f>
        <v>1048.77</v>
      </c>
      <c r="F23" s="252"/>
    </row>
    <row r="24" spans="1:6" s="172" customFormat="1" ht="21" thickBot="1">
      <c r="A24" s="253"/>
      <c r="B24" s="253"/>
      <c r="C24" s="254"/>
      <c r="D24" s="254"/>
      <c r="E24" s="177"/>
      <c r="F24" s="252"/>
    </row>
    <row r="25" spans="1:7" s="172" customFormat="1" ht="21" thickBot="1">
      <c r="A25" s="256" t="s">
        <v>51</v>
      </c>
      <c r="B25" s="257"/>
      <c r="C25" s="258"/>
      <c r="D25" s="258"/>
      <c r="E25" s="178"/>
      <c r="F25" s="252" t="s">
        <v>10</v>
      </c>
      <c r="G25" s="172" t="s">
        <v>1</v>
      </c>
    </row>
    <row r="26" spans="1:6" s="172" customFormat="1" ht="12.75">
      <c r="A26" s="174" t="s">
        <v>37</v>
      </c>
      <c r="B26" s="174"/>
      <c r="C26" s="255"/>
      <c r="D26" s="255"/>
      <c r="E26" s="206">
        <v>0</v>
      </c>
      <c r="F26" s="254"/>
    </row>
    <row r="27" spans="1:6" s="172" customFormat="1" ht="12.75">
      <c r="A27" s="174" t="s">
        <v>81</v>
      </c>
      <c r="B27" s="174"/>
      <c r="C27" s="255"/>
      <c r="D27" s="255"/>
      <c r="E27" s="207">
        <v>16.41</v>
      </c>
      <c r="F27" s="255"/>
    </row>
    <row r="28" spans="1:6" s="172" customFormat="1" ht="12.75">
      <c r="A28" s="174" t="s">
        <v>82</v>
      </c>
      <c r="B28" s="174"/>
      <c r="C28" s="255"/>
      <c r="D28" s="255"/>
      <c r="E28" s="208">
        <v>7.68</v>
      </c>
      <c r="F28" s="255"/>
    </row>
    <row r="29" spans="1:6" s="172" customFormat="1" ht="12.75">
      <c r="A29" s="174" t="s">
        <v>12</v>
      </c>
      <c r="B29" s="174"/>
      <c r="C29" s="255"/>
      <c r="D29" s="255"/>
      <c r="E29" s="209">
        <v>3.26</v>
      </c>
      <c r="F29" s="255"/>
    </row>
    <row r="30" spans="1:6" s="172" customFormat="1" ht="12.75">
      <c r="A30" s="174" t="s">
        <v>13</v>
      </c>
      <c r="B30" s="174"/>
      <c r="C30" s="255"/>
      <c r="D30" s="255"/>
      <c r="E30" s="210">
        <v>30.24</v>
      </c>
      <c r="F30" s="255"/>
    </row>
    <row r="31" spans="1:6" s="172" customFormat="1" ht="12.75">
      <c r="A31" s="174" t="s">
        <v>14</v>
      </c>
      <c r="B31" s="174"/>
      <c r="C31" s="255"/>
      <c r="D31" s="255"/>
      <c r="E31" s="209">
        <f>2.44+0.14+316.06/2000</f>
        <v>2.73803</v>
      </c>
      <c r="F31" s="255"/>
    </row>
    <row r="32" spans="1:6" s="172" customFormat="1" ht="12.75">
      <c r="A32" s="174" t="s">
        <v>15</v>
      </c>
      <c r="B32" s="174"/>
      <c r="C32" s="255"/>
      <c r="D32" s="255"/>
      <c r="E32" s="210">
        <f>2*225/2000</f>
        <v>0.225</v>
      </c>
      <c r="F32" s="255"/>
    </row>
    <row r="33" spans="1:7" s="172" customFormat="1" ht="12.75">
      <c r="A33" s="174" t="s">
        <v>66</v>
      </c>
      <c r="B33" s="174"/>
      <c r="C33" s="255"/>
      <c r="D33" s="255"/>
      <c r="E33" s="211">
        <f>5620/77/2000</f>
        <v>0.036493506493506495</v>
      </c>
      <c r="F33" s="255"/>
      <c r="G33" s="172" t="s">
        <v>1</v>
      </c>
    </row>
    <row r="34" spans="1:6" s="172" customFormat="1" ht="12.75">
      <c r="A34" s="174" t="s">
        <v>17</v>
      </c>
      <c r="B34" s="174"/>
      <c r="C34" s="255"/>
      <c r="D34" s="255"/>
      <c r="E34" s="212">
        <f>104*45/2000</f>
        <v>2.34</v>
      </c>
      <c r="F34" s="255" t="s">
        <v>1</v>
      </c>
    </row>
    <row r="35" spans="1:6" s="172" customFormat="1" ht="12.75">
      <c r="A35" s="174" t="s">
        <v>38</v>
      </c>
      <c r="B35" s="174"/>
      <c r="C35" s="255"/>
      <c r="D35" s="255"/>
      <c r="E35" s="211">
        <f>17*9/2000</f>
        <v>0.0765</v>
      </c>
      <c r="F35" s="254"/>
    </row>
    <row r="36" spans="1:6" s="172" customFormat="1" ht="12.75">
      <c r="A36" s="174" t="s">
        <v>50</v>
      </c>
      <c r="B36" s="255"/>
      <c r="C36" s="255"/>
      <c r="D36" s="179"/>
      <c r="E36" s="211">
        <v>0.08</v>
      </c>
      <c r="F36" s="254"/>
    </row>
    <row r="37" spans="1:6" s="172" customFormat="1" ht="12.75">
      <c r="A37" s="174" t="s">
        <v>67</v>
      </c>
      <c r="B37" s="255"/>
      <c r="C37" s="255"/>
      <c r="D37" s="179"/>
      <c r="E37" s="213">
        <f>13*50/2000</f>
        <v>0.325</v>
      </c>
      <c r="F37" s="254"/>
    </row>
    <row r="38" spans="1:7" s="172" customFormat="1" ht="21" thickBot="1">
      <c r="A38" s="174" t="s">
        <v>18</v>
      </c>
      <c r="B38" s="174"/>
      <c r="C38" s="255"/>
      <c r="D38" s="255"/>
      <c r="E38" s="214">
        <v>0</v>
      </c>
      <c r="F38" s="254" t="s">
        <v>1</v>
      </c>
      <c r="G38" s="172" t="s">
        <v>1</v>
      </c>
    </row>
    <row r="39" spans="1:6" s="172" customFormat="1" ht="21.75" thickBot="1" thickTop="1">
      <c r="A39" s="174"/>
      <c r="B39" s="174"/>
      <c r="C39" s="255"/>
      <c r="D39" s="255"/>
      <c r="E39" s="261">
        <f>SUM(E26:E38)</f>
        <v>63.411023506493514</v>
      </c>
      <c r="F39" s="254"/>
    </row>
    <row r="40" spans="1:7" s="172" customFormat="1" ht="21" thickBot="1">
      <c r="A40" s="241" t="s">
        <v>19</v>
      </c>
      <c r="B40" s="242"/>
      <c r="C40" s="264"/>
      <c r="D40" s="243"/>
      <c r="E40" s="179"/>
      <c r="F40" s="244"/>
      <c r="G40" s="172" t="s">
        <v>1</v>
      </c>
    </row>
    <row r="41" spans="1:6" s="172" customFormat="1" ht="12.75">
      <c r="A41" s="243" t="s">
        <v>20</v>
      </c>
      <c r="B41" s="243"/>
      <c r="C41" s="243"/>
      <c r="D41" s="243" t="s">
        <v>1</v>
      </c>
      <c r="E41" s="215">
        <v>60.68</v>
      </c>
      <c r="F41" s="244"/>
    </row>
    <row r="42" spans="1:8" s="172" customFormat="1" ht="12.75">
      <c r="A42" s="243" t="s">
        <v>39</v>
      </c>
      <c r="B42" s="243"/>
      <c r="C42" s="243"/>
      <c r="D42" s="243"/>
      <c r="E42" s="215">
        <v>9.82</v>
      </c>
      <c r="F42" s="244"/>
      <c r="H42" s="172" t="s">
        <v>1</v>
      </c>
    </row>
    <row r="43" spans="1:6" s="172" customFormat="1" ht="12.75">
      <c r="A43" s="243" t="s">
        <v>21</v>
      </c>
      <c r="B43" s="243"/>
      <c r="C43" s="243"/>
      <c r="D43" s="243"/>
      <c r="E43" s="216">
        <v>0</v>
      </c>
      <c r="F43" s="244" t="s">
        <v>1</v>
      </c>
    </row>
    <row r="44" spans="1:6" s="172" customFormat="1" ht="12.75">
      <c r="A44" s="243" t="s">
        <v>22</v>
      </c>
      <c r="B44" s="243"/>
      <c r="C44" s="243"/>
      <c r="D44" s="243"/>
      <c r="E44" s="215">
        <v>15.17</v>
      </c>
      <c r="F44" s="244"/>
    </row>
    <row r="45" spans="1:6" s="172" customFormat="1" ht="12.75">
      <c r="A45" s="243" t="s">
        <v>23</v>
      </c>
      <c r="B45" s="243"/>
      <c r="C45" s="243"/>
      <c r="D45" s="243"/>
      <c r="E45" s="217">
        <v>44.55</v>
      </c>
      <c r="F45" s="244"/>
    </row>
    <row r="46" spans="1:6" s="172" customFormat="1" ht="12.75">
      <c r="A46" s="243" t="s">
        <v>24</v>
      </c>
      <c r="B46" s="243"/>
      <c r="C46" s="243"/>
      <c r="D46" s="243"/>
      <c r="E46" s="217">
        <v>7.68</v>
      </c>
      <c r="F46" s="244" t="s">
        <v>1</v>
      </c>
    </row>
    <row r="47" spans="1:6" s="172" customFormat="1" ht="12.75">
      <c r="A47" s="243" t="s">
        <v>48</v>
      </c>
      <c r="B47" s="243"/>
      <c r="C47" s="243"/>
      <c r="D47" s="243"/>
      <c r="E47" s="215">
        <v>0.21</v>
      </c>
      <c r="F47" s="244"/>
    </row>
    <row r="48" spans="1:6" s="172" customFormat="1" ht="21" thickBot="1">
      <c r="A48" s="243" t="s">
        <v>49</v>
      </c>
      <c r="B48" s="243"/>
      <c r="C48" s="243"/>
      <c r="D48" s="243"/>
      <c r="E48" s="218">
        <v>2.4</v>
      </c>
      <c r="F48" s="244"/>
    </row>
    <row r="49" spans="1:6" s="172" customFormat="1" ht="21" thickTop="1">
      <c r="A49" s="243" t="s">
        <v>1</v>
      </c>
      <c r="B49" s="243"/>
      <c r="C49" s="243"/>
      <c r="D49" s="243"/>
      <c r="E49" s="261">
        <f>SUM(E41:E48)</f>
        <v>140.51000000000002</v>
      </c>
      <c r="F49" s="244"/>
    </row>
    <row r="50" spans="1:6" s="172" customFormat="1" ht="21" thickBot="1">
      <c r="A50" s="243"/>
      <c r="B50" s="243"/>
      <c r="C50" s="243"/>
      <c r="D50" s="243"/>
      <c r="E50" s="177"/>
      <c r="F50" s="244"/>
    </row>
    <row r="51" spans="1:6" s="172" customFormat="1" ht="21" thickBot="1">
      <c r="A51" s="241" t="s">
        <v>25</v>
      </c>
      <c r="B51" s="242"/>
      <c r="C51" s="266"/>
      <c r="D51" s="242"/>
      <c r="E51" s="319">
        <f>E23+E49</f>
        <v>1189.28</v>
      </c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312">
        <f>B97</f>
        <v>3354.7000000000003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320">
        <f>E51</f>
        <v>1189.28</v>
      </c>
      <c r="F54" s="270">
        <f>E54/E53</f>
        <v>0.3545115807672817</v>
      </c>
    </row>
    <row r="55" spans="1:6" ht="12.75">
      <c r="A55" s="242" t="s">
        <v>28</v>
      </c>
      <c r="B55" s="242"/>
      <c r="C55" s="274"/>
      <c r="D55" s="274"/>
      <c r="E55" s="320">
        <f>E8</f>
        <v>2737.52</v>
      </c>
      <c r="F55" s="270">
        <f>F53-F54</f>
        <v>0.6454884192327184</v>
      </c>
    </row>
    <row r="56" spans="1:6" ht="12.75">
      <c r="A56" s="275"/>
      <c r="B56" s="275"/>
      <c r="C56" s="276"/>
      <c r="D56" s="277"/>
      <c r="E56" s="247"/>
      <c r="F56" s="278"/>
    </row>
    <row r="57" spans="1:8" s="172" customFormat="1" ht="21" thickBot="1">
      <c r="A57" s="246" t="s">
        <v>43</v>
      </c>
      <c r="B57" s="253" t="s">
        <v>1</v>
      </c>
      <c r="C57" s="254"/>
      <c r="D57" s="254"/>
      <c r="E57" s="321">
        <v>1318.4</v>
      </c>
      <c r="F57" s="252"/>
      <c r="H57" s="172" t="s">
        <v>1</v>
      </c>
    </row>
    <row r="58" spans="1:6" ht="21" thickTop="1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72</v>
      </c>
      <c r="B59" s="279"/>
      <c r="C59" s="243"/>
      <c r="D59" s="243"/>
      <c r="E59" s="250"/>
      <c r="F59" s="284">
        <v>0</v>
      </c>
    </row>
    <row r="60" spans="1:4" ht="12.75">
      <c r="A60" s="280"/>
      <c r="B60" s="280"/>
      <c r="C60" s="281"/>
      <c r="D60" s="282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5:7" ht="21" thickBot="1">
      <c r="E63" s="247"/>
      <c r="F63" s="277"/>
      <c r="G63" s="240"/>
    </row>
    <row r="64" spans="1:7" s="233" customFormat="1" ht="30">
      <c r="A64" s="299" t="s">
        <v>0</v>
      </c>
      <c r="B64" s="300"/>
      <c r="C64" s="300"/>
      <c r="D64" s="300"/>
      <c r="E64" s="301"/>
      <c r="F64" s="302"/>
      <c r="G64" s="232"/>
    </row>
    <row r="65" spans="1:7" s="233" customFormat="1" ht="30.75" thickBot="1">
      <c r="A65" s="303" t="s">
        <v>84</v>
      </c>
      <c r="B65" s="304"/>
      <c r="C65" s="304"/>
      <c r="D65" s="304"/>
      <c r="E65" s="305"/>
      <c r="F65" s="306"/>
      <c r="G65" s="232"/>
    </row>
    <row r="66" spans="1:8" ht="101.25">
      <c r="A66" s="285" t="s">
        <v>32</v>
      </c>
      <c r="B66" s="308" t="s">
        <v>41</v>
      </c>
      <c r="C66" s="308" t="s">
        <v>42</v>
      </c>
      <c r="D66" s="308" t="s">
        <v>33</v>
      </c>
      <c r="E66" s="308" t="s">
        <v>34</v>
      </c>
      <c r="F66" s="308" t="s">
        <v>35</v>
      </c>
      <c r="G66" s="240" t="s">
        <v>1</v>
      </c>
      <c r="H66" s="174" t="s">
        <v>1</v>
      </c>
    </row>
    <row r="67" spans="1:8" ht="12.75">
      <c r="A67" s="314">
        <v>41214</v>
      </c>
      <c r="B67" s="202">
        <v>179.14</v>
      </c>
      <c r="C67" s="288">
        <v>34.53</v>
      </c>
      <c r="D67" s="204">
        <v>48</v>
      </c>
      <c r="E67" s="204">
        <v>22</v>
      </c>
      <c r="F67" s="204">
        <v>1</v>
      </c>
      <c r="H67" s="174" t="s">
        <v>1</v>
      </c>
    </row>
    <row r="68" spans="1:6" ht="21">
      <c r="A68" s="314">
        <v>41215</v>
      </c>
      <c r="B68" s="202">
        <v>118.85</v>
      </c>
      <c r="C68" s="221">
        <v>35.7</v>
      </c>
      <c r="D68" s="204">
        <v>64</v>
      </c>
      <c r="E68" s="204">
        <v>17</v>
      </c>
      <c r="F68" s="205" t="s">
        <v>57</v>
      </c>
    </row>
    <row r="69" spans="1:7" ht="21">
      <c r="A69" s="314">
        <v>41216</v>
      </c>
      <c r="B69" s="202">
        <v>41.97</v>
      </c>
      <c r="C69" s="221">
        <v>12.18</v>
      </c>
      <c r="D69" s="204">
        <v>75</v>
      </c>
      <c r="E69" s="204">
        <v>2</v>
      </c>
      <c r="F69" s="205" t="s">
        <v>57</v>
      </c>
      <c r="G69" s="174" t="s">
        <v>1</v>
      </c>
    </row>
    <row r="70" spans="1:6" ht="21">
      <c r="A70" s="314">
        <v>41217</v>
      </c>
      <c r="B70" s="202">
        <v>9.62</v>
      </c>
      <c r="C70" s="221">
        <v>2.14</v>
      </c>
      <c r="D70" s="204">
        <v>55</v>
      </c>
      <c r="E70" s="204"/>
      <c r="F70" s="205" t="s">
        <v>57</v>
      </c>
    </row>
    <row r="71" spans="1:7" ht="21">
      <c r="A71" s="314">
        <v>41218</v>
      </c>
      <c r="B71" s="202">
        <v>105.66</v>
      </c>
      <c r="C71" s="221">
        <v>9.38</v>
      </c>
      <c r="D71" s="205" t="s">
        <v>57</v>
      </c>
      <c r="E71" s="204">
        <v>15</v>
      </c>
      <c r="F71" s="205" t="s">
        <v>57</v>
      </c>
      <c r="G71" s="174" t="s">
        <v>1</v>
      </c>
    </row>
    <row r="72" spans="1:6" ht="21">
      <c r="A72" s="314">
        <v>41219</v>
      </c>
      <c r="B72" s="202">
        <v>106.27</v>
      </c>
      <c r="C72" s="221">
        <v>21.06</v>
      </c>
      <c r="D72" s="204">
        <v>83</v>
      </c>
      <c r="E72" s="204">
        <v>11</v>
      </c>
      <c r="F72" s="205" t="s">
        <v>57</v>
      </c>
    </row>
    <row r="73" spans="1:6" ht="12.75">
      <c r="A73" s="314">
        <v>41220</v>
      </c>
      <c r="B73" s="202">
        <v>145.79</v>
      </c>
      <c r="C73" s="221">
        <v>30.92</v>
      </c>
      <c r="D73" s="204">
        <v>95</v>
      </c>
      <c r="E73" s="204">
        <v>15</v>
      </c>
      <c r="F73" s="204">
        <v>2</v>
      </c>
    </row>
    <row r="74" spans="1:7" ht="21">
      <c r="A74" s="314">
        <v>41221</v>
      </c>
      <c r="B74" s="202">
        <v>195.95</v>
      </c>
      <c r="C74" s="221">
        <v>24.68</v>
      </c>
      <c r="D74" s="204">
        <v>89</v>
      </c>
      <c r="E74" s="204">
        <v>22</v>
      </c>
      <c r="F74" s="205" t="s">
        <v>57</v>
      </c>
      <c r="G74" s="174" t="s">
        <v>1</v>
      </c>
    </row>
    <row r="75" spans="1:6" ht="12.75">
      <c r="A75" s="314">
        <v>41222</v>
      </c>
      <c r="B75" s="202">
        <v>131.4</v>
      </c>
      <c r="C75" s="221">
        <v>38.47</v>
      </c>
      <c r="D75" s="204">
        <v>78</v>
      </c>
      <c r="E75" s="204">
        <v>17</v>
      </c>
      <c r="F75" s="204">
        <v>2</v>
      </c>
    </row>
    <row r="76" spans="1:7" ht="21">
      <c r="A76" s="314">
        <v>41223</v>
      </c>
      <c r="B76" s="202">
        <v>76.84</v>
      </c>
      <c r="C76" s="221">
        <v>14.27</v>
      </c>
      <c r="D76" s="204">
        <v>79</v>
      </c>
      <c r="E76" s="204">
        <v>8</v>
      </c>
      <c r="F76" s="205" t="s">
        <v>57</v>
      </c>
      <c r="G76" s="174" t="s">
        <v>1</v>
      </c>
    </row>
    <row r="77" spans="1:6" ht="21">
      <c r="A77" s="314">
        <v>41224</v>
      </c>
      <c r="B77" s="202">
        <v>9.86</v>
      </c>
      <c r="C77" s="221">
        <v>3</v>
      </c>
      <c r="D77" s="204">
        <v>48</v>
      </c>
      <c r="E77" s="204">
        <v>15</v>
      </c>
      <c r="F77" s="205" t="s">
        <v>57</v>
      </c>
    </row>
    <row r="78" spans="1:6" ht="21">
      <c r="A78" s="314">
        <v>41225</v>
      </c>
      <c r="B78" s="202">
        <v>100.99</v>
      </c>
      <c r="C78" s="221">
        <v>10.47</v>
      </c>
      <c r="D78" s="205" t="s">
        <v>57</v>
      </c>
      <c r="E78" s="204">
        <v>11</v>
      </c>
      <c r="F78" s="204">
        <v>1</v>
      </c>
    </row>
    <row r="79" spans="1:6" ht="21">
      <c r="A79" s="314">
        <v>41226</v>
      </c>
      <c r="B79" s="202">
        <v>161.96</v>
      </c>
      <c r="C79" s="221">
        <v>91.28</v>
      </c>
      <c r="D79" s="204">
        <v>102</v>
      </c>
      <c r="E79" s="204">
        <v>16</v>
      </c>
      <c r="F79" s="205" t="s">
        <v>57</v>
      </c>
    </row>
    <row r="80" spans="1:6" ht="21">
      <c r="A80" s="314">
        <v>41227</v>
      </c>
      <c r="B80" s="203">
        <v>121.27</v>
      </c>
      <c r="C80" s="221">
        <v>51.37</v>
      </c>
      <c r="D80" s="204">
        <v>87</v>
      </c>
      <c r="E80" s="204">
        <v>19</v>
      </c>
      <c r="F80" s="205" t="s">
        <v>57</v>
      </c>
    </row>
    <row r="81" spans="1:6" ht="12.75">
      <c r="A81" s="314">
        <v>41228</v>
      </c>
      <c r="B81" s="203">
        <v>195.01</v>
      </c>
      <c r="C81" s="221">
        <v>31.34</v>
      </c>
      <c r="D81" s="204">
        <v>95</v>
      </c>
      <c r="E81" s="204">
        <v>19</v>
      </c>
      <c r="F81" s="204">
        <v>3</v>
      </c>
    </row>
    <row r="82" spans="1:6" ht="12.75">
      <c r="A82" s="314">
        <v>41229</v>
      </c>
      <c r="B82" s="203">
        <v>164.21</v>
      </c>
      <c r="C82" s="221">
        <v>54.38</v>
      </c>
      <c r="D82" s="204">
        <v>99</v>
      </c>
      <c r="E82" s="204">
        <v>6</v>
      </c>
      <c r="F82" s="204">
        <v>2</v>
      </c>
    </row>
    <row r="83" spans="1:7" ht="12.75">
      <c r="A83" s="314">
        <v>41230</v>
      </c>
      <c r="B83" s="203">
        <v>79.95</v>
      </c>
      <c r="C83" s="221">
        <v>3.92</v>
      </c>
      <c r="D83" s="204">
        <v>40</v>
      </c>
      <c r="E83" s="204"/>
      <c r="F83" s="204">
        <v>1</v>
      </c>
      <c r="G83" s="174" t="s">
        <v>1</v>
      </c>
    </row>
    <row r="84" spans="1:6" ht="21">
      <c r="A84" s="314">
        <v>41231</v>
      </c>
      <c r="B84" s="203">
        <v>6.58</v>
      </c>
      <c r="C84" s="221">
        <v>2.53</v>
      </c>
      <c r="D84" s="204">
        <v>37</v>
      </c>
      <c r="E84" s="204">
        <v>13</v>
      </c>
      <c r="F84" s="205" t="s">
        <v>57</v>
      </c>
    </row>
    <row r="85" spans="1:6" ht="12.75">
      <c r="A85" s="314">
        <v>41232</v>
      </c>
      <c r="B85" s="203">
        <v>134.29</v>
      </c>
      <c r="C85" s="221">
        <v>2.67</v>
      </c>
      <c r="D85" s="204">
        <v>1</v>
      </c>
      <c r="E85" s="204">
        <v>14</v>
      </c>
      <c r="F85" s="204">
        <v>1</v>
      </c>
    </row>
    <row r="86" spans="1:7" ht="21">
      <c r="A86" s="314">
        <v>41233</v>
      </c>
      <c r="B86" s="202">
        <v>113.73</v>
      </c>
      <c r="C86" s="221">
        <v>49.21</v>
      </c>
      <c r="D86" s="204">
        <v>80</v>
      </c>
      <c r="E86" s="204">
        <v>15</v>
      </c>
      <c r="F86" s="205" t="s">
        <v>57</v>
      </c>
      <c r="G86" s="174" t="s">
        <v>1</v>
      </c>
    </row>
    <row r="87" spans="1:8" ht="21">
      <c r="A87" s="314">
        <v>41234</v>
      </c>
      <c r="B87" s="202">
        <v>118.88</v>
      </c>
      <c r="C87" s="221">
        <v>25.4</v>
      </c>
      <c r="D87" s="204">
        <v>68</v>
      </c>
      <c r="E87" s="204">
        <v>2</v>
      </c>
      <c r="F87" s="205" t="s">
        <v>57</v>
      </c>
      <c r="H87" s="174" t="s">
        <v>1</v>
      </c>
    </row>
    <row r="88" spans="1:6" ht="21">
      <c r="A88" s="314">
        <v>41235</v>
      </c>
      <c r="B88" s="202">
        <v>17.27</v>
      </c>
      <c r="C88" s="221">
        <v>0</v>
      </c>
      <c r="D88" s="205" t="s">
        <v>57</v>
      </c>
      <c r="E88" s="204">
        <v>19</v>
      </c>
      <c r="F88" s="205" t="s">
        <v>57</v>
      </c>
    </row>
    <row r="89" spans="1:8" ht="12.75">
      <c r="A89" s="314">
        <v>41236</v>
      </c>
      <c r="B89" s="202">
        <v>118.52</v>
      </c>
      <c r="C89" s="221">
        <v>20.98</v>
      </c>
      <c r="D89" s="204">
        <v>45</v>
      </c>
      <c r="E89" s="204">
        <v>3</v>
      </c>
      <c r="F89" s="204">
        <v>1</v>
      </c>
      <c r="G89" s="174" t="s">
        <v>1</v>
      </c>
      <c r="H89" s="174" t="s">
        <v>1</v>
      </c>
    </row>
    <row r="90" spans="1:7" ht="12.75">
      <c r="A90" s="314">
        <v>41237</v>
      </c>
      <c r="B90" s="202">
        <v>55.57</v>
      </c>
      <c r="C90" s="221">
        <v>9.6</v>
      </c>
      <c r="D90" s="204">
        <v>80</v>
      </c>
      <c r="E90" s="204"/>
      <c r="F90" s="204">
        <v>1</v>
      </c>
      <c r="G90" s="174" t="s">
        <v>1</v>
      </c>
    </row>
    <row r="91" spans="1:6" ht="21">
      <c r="A91" s="314">
        <v>41238</v>
      </c>
      <c r="B91" s="202">
        <v>6.16</v>
      </c>
      <c r="C91" s="221">
        <v>4.08</v>
      </c>
      <c r="D91" s="204">
        <v>49</v>
      </c>
      <c r="E91" s="204">
        <v>15</v>
      </c>
      <c r="F91" s="205" t="s">
        <v>57</v>
      </c>
    </row>
    <row r="92" spans="1:6" ht="21">
      <c r="A92" s="314">
        <v>41239</v>
      </c>
      <c r="B92" s="202">
        <v>109.44</v>
      </c>
      <c r="C92" s="221">
        <v>12.95</v>
      </c>
      <c r="D92" s="205" t="s">
        <v>57</v>
      </c>
      <c r="E92" s="204">
        <v>20</v>
      </c>
      <c r="F92" s="204">
        <v>1</v>
      </c>
    </row>
    <row r="93" spans="1:6" ht="21">
      <c r="A93" s="314">
        <v>41240</v>
      </c>
      <c r="B93" s="202">
        <v>193.86</v>
      </c>
      <c r="C93" s="221">
        <v>51.92</v>
      </c>
      <c r="D93" s="204">
        <v>123</v>
      </c>
      <c r="E93" s="204">
        <v>16</v>
      </c>
      <c r="F93" s="205" t="s">
        <v>57</v>
      </c>
    </row>
    <row r="94" spans="1:8" ht="21">
      <c r="A94" s="314">
        <v>41241</v>
      </c>
      <c r="B94" s="202">
        <v>128.27</v>
      </c>
      <c r="C94" s="221">
        <v>39.18</v>
      </c>
      <c r="D94" s="204">
        <v>38</v>
      </c>
      <c r="E94" s="204">
        <v>21</v>
      </c>
      <c r="F94" s="205" t="s">
        <v>57</v>
      </c>
      <c r="H94" s="174" t="s">
        <v>1</v>
      </c>
    </row>
    <row r="95" spans="1:9" ht="21" customHeight="1">
      <c r="A95" s="314">
        <v>41242</v>
      </c>
      <c r="B95" s="202">
        <v>180.2</v>
      </c>
      <c r="C95" s="221">
        <v>34.78</v>
      </c>
      <c r="D95" s="204">
        <v>53</v>
      </c>
      <c r="E95" s="204">
        <v>20</v>
      </c>
      <c r="F95" s="205" t="s">
        <v>57</v>
      </c>
      <c r="I95" s="174" t="s">
        <v>1</v>
      </c>
    </row>
    <row r="96" spans="1:6" ht="21" customHeight="1">
      <c r="A96" s="314">
        <v>41243</v>
      </c>
      <c r="B96" s="202">
        <v>227.19</v>
      </c>
      <c r="C96" s="221">
        <v>28.5</v>
      </c>
      <c r="D96" s="204">
        <v>53</v>
      </c>
      <c r="E96" s="204">
        <v>17</v>
      </c>
      <c r="F96" s="204">
        <v>6</v>
      </c>
    </row>
    <row r="97" spans="1:6" ht="12.75">
      <c r="A97" s="174" t="s">
        <v>36</v>
      </c>
      <c r="B97" s="290">
        <f>SUM(B67:B96)</f>
        <v>3354.7000000000003</v>
      </c>
      <c r="C97" s="290">
        <f>SUM(C67:C96)</f>
        <v>750.89</v>
      </c>
      <c r="D97" s="309">
        <f>SUM(D67:D96)</f>
        <v>1764</v>
      </c>
      <c r="E97" s="293">
        <f>SUM(E67:E96)</f>
        <v>390</v>
      </c>
      <c r="F97" s="293">
        <f>SUM(F67:F96)</f>
        <v>22</v>
      </c>
    </row>
    <row r="98" spans="1:6" ht="12.75">
      <c r="A98" s="294"/>
      <c r="B98" s="294"/>
      <c r="C98" s="255"/>
      <c r="D98" s="255"/>
      <c r="E98" s="295"/>
      <c r="F98" s="296"/>
    </row>
    <row r="99" spans="3:7" ht="12.75">
      <c r="C99" s="297"/>
      <c r="G99" s="174" t="s">
        <v>1</v>
      </c>
    </row>
    <row r="100" ht="12.75">
      <c r="F100" s="174" t="s">
        <v>1</v>
      </c>
    </row>
    <row r="101" ht="12.75">
      <c r="H101" s="174" t="s">
        <v>1</v>
      </c>
    </row>
  </sheetData>
  <printOptions horizontalCentered="1"/>
  <pageMargins left="0.75" right="0.75" top="0.75" bottom="0.75" header="0.3" footer="0.3"/>
  <pageSetup fitToHeight="1" fitToWidth="1" horizontalDpi="600" verticalDpi="600" orientation="portrait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2"/>
  <sheetViews>
    <sheetView zoomScale="75" zoomScaleNormal="75" workbookViewId="0" topLeftCell="A1">
      <selection activeCell="A1" sqref="A1:XFD1048576"/>
    </sheetView>
  </sheetViews>
  <sheetFormatPr defaultColWidth="9.140625" defaultRowHeight="12.75"/>
  <cols>
    <col min="1" max="1" width="78.421875" style="174" customWidth="1"/>
    <col min="2" max="3" width="15.7109375" style="174" customWidth="1"/>
    <col min="4" max="4" width="14.7109375" style="174" customWidth="1"/>
    <col min="5" max="5" width="15.7109375" style="298" customWidth="1"/>
    <col min="6" max="6" width="15.4218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30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0.75" thickBot="1">
      <c r="A2" s="303" t="s">
        <v>85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187.55</v>
      </c>
      <c r="F5" s="245">
        <f>E5/E8</f>
        <v>0.06851091498874895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750.89</v>
      </c>
      <c r="F6" s="245">
        <f>E6/E8</f>
        <v>0.27429571290803356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f>1707.05+92.03</f>
        <v>1799.08</v>
      </c>
      <c r="F7" s="245">
        <f>E7/E8</f>
        <v>0.6571933721032175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2737.52</v>
      </c>
      <c r="F8" s="244"/>
      <c r="H8" s="246"/>
    </row>
    <row r="9" spans="1:8" s="172" customFormat="1" ht="21" thickBot="1">
      <c r="A9" s="243"/>
      <c r="C9" s="243"/>
      <c r="D9" s="243"/>
      <c r="E9" s="177"/>
      <c r="F9" s="244"/>
      <c r="H9" s="246"/>
    </row>
    <row r="10" spans="1:6" s="172" customFormat="1" ht="21" thickBot="1">
      <c r="A10" s="251" t="s">
        <v>45</v>
      </c>
      <c r="B10" s="246"/>
      <c r="C10" s="252"/>
      <c r="D10" s="252"/>
      <c r="E10" s="177"/>
      <c r="F10" s="252"/>
    </row>
    <row r="11" spans="1:6" s="172" customFormat="1" ht="12.75">
      <c r="A11" s="253" t="s">
        <v>5</v>
      </c>
      <c r="B11" s="253"/>
      <c r="C11" s="254"/>
      <c r="D11" s="254"/>
      <c r="E11" s="215">
        <f>137.17+150.41</f>
        <v>287.58</v>
      </c>
      <c r="F11" s="313"/>
    </row>
    <row r="12" spans="1:6" s="172" customFormat="1" ht="12.75">
      <c r="A12" s="253" t="s">
        <v>43</v>
      </c>
      <c r="B12" s="253" t="s">
        <v>1</v>
      </c>
      <c r="C12" s="254"/>
      <c r="D12" s="254"/>
      <c r="E12" s="215">
        <v>502.84</v>
      </c>
      <c r="F12" s="252"/>
    </row>
    <row r="13" spans="1:6" s="172" customFormat="1" ht="12.75">
      <c r="A13" s="253" t="s">
        <v>52</v>
      </c>
      <c r="B13" s="253"/>
      <c r="C13" s="254" t="s">
        <v>10</v>
      </c>
      <c r="D13" s="254"/>
      <c r="E13" s="219">
        <v>92.03</v>
      </c>
      <c r="F13" s="252"/>
    </row>
    <row r="14" spans="1:6" s="172" customFormat="1" ht="12.75">
      <c r="A14" s="174" t="s">
        <v>46</v>
      </c>
      <c r="B14" s="174"/>
      <c r="C14" s="255"/>
      <c r="D14" s="255"/>
      <c r="E14" s="215">
        <v>24.71</v>
      </c>
      <c r="F14" s="255"/>
    </row>
    <row r="15" spans="1:8" s="172" customFormat="1" ht="12.75">
      <c r="A15" s="253" t="s">
        <v>6</v>
      </c>
      <c r="B15" s="253"/>
      <c r="C15" s="254"/>
      <c r="D15" s="254"/>
      <c r="E15" s="215">
        <f>42.05+52.02</f>
        <v>94.07</v>
      </c>
      <c r="F15" s="252"/>
      <c r="G15" s="172" t="s">
        <v>1</v>
      </c>
      <c r="H15" s="172" t="s">
        <v>1</v>
      </c>
    </row>
    <row r="16" spans="1:7" s="172" customFormat="1" ht="12.75">
      <c r="A16" s="253" t="s">
        <v>8</v>
      </c>
      <c r="B16" s="253"/>
      <c r="C16" s="254"/>
      <c r="D16" s="254"/>
      <c r="E16" s="206">
        <v>0</v>
      </c>
      <c r="F16" s="252"/>
      <c r="G16" s="172" t="s">
        <v>1</v>
      </c>
    </row>
    <row r="17" spans="1:6" s="172" customFormat="1" ht="12.75">
      <c r="A17" s="253" t="s">
        <v>7</v>
      </c>
      <c r="B17" s="253"/>
      <c r="C17" s="254"/>
      <c r="D17" s="254"/>
      <c r="E17" s="206">
        <v>0</v>
      </c>
      <c r="F17" s="252"/>
    </row>
    <row r="18" spans="1:6" s="172" customFormat="1" ht="12.75">
      <c r="A18" s="253" t="s">
        <v>9</v>
      </c>
      <c r="B18" s="253"/>
      <c r="C18" s="254"/>
      <c r="D18" s="254"/>
      <c r="E18" s="215">
        <v>44.55</v>
      </c>
      <c r="F18" s="252"/>
    </row>
    <row r="19" spans="1:6" s="172" customFormat="1" ht="12.75">
      <c r="A19" s="253" t="s">
        <v>70</v>
      </c>
      <c r="B19" s="253"/>
      <c r="C19" s="254"/>
      <c r="D19" s="254"/>
      <c r="E19" s="206">
        <v>0</v>
      </c>
      <c r="F19" s="252"/>
    </row>
    <row r="20" spans="1:7" s="172" customFormat="1" ht="12.75">
      <c r="A20" s="253" t="s">
        <v>83</v>
      </c>
      <c r="B20" s="253"/>
      <c r="C20" s="254"/>
      <c r="D20" s="254"/>
      <c r="E20" s="206">
        <v>0</v>
      </c>
      <c r="F20" s="252"/>
      <c r="G20" s="172" t="s">
        <v>1</v>
      </c>
    </row>
    <row r="21" spans="1:6" s="172" customFormat="1" ht="12.75">
      <c r="A21" s="253" t="s">
        <v>71</v>
      </c>
      <c r="B21" s="253"/>
      <c r="C21" s="254"/>
      <c r="D21" s="254"/>
      <c r="E21" s="206">
        <v>0</v>
      </c>
      <c r="F21" s="252"/>
    </row>
    <row r="22" spans="1:7" s="172" customFormat="1" ht="12.75">
      <c r="A22" s="253" t="s">
        <v>47</v>
      </c>
      <c r="B22" s="253"/>
      <c r="C22" s="254"/>
      <c r="D22" s="254"/>
      <c r="E22" s="215">
        <f>2.08+0.91</f>
        <v>2.99</v>
      </c>
      <c r="F22" s="252"/>
      <c r="G22" s="172" t="s">
        <v>1</v>
      </c>
    </row>
    <row r="23" spans="1:6" s="172" customFormat="1" ht="12.75">
      <c r="A23" s="253"/>
      <c r="B23" s="253"/>
      <c r="C23" s="254"/>
      <c r="D23" s="254"/>
      <c r="E23" s="261">
        <f>SUM(E11:E22)</f>
        <v>1048.77</v>
      </c>
      <c r="F23" s="252"/>
    </row>
    <row r="24" spans="1:6" s="172" customFormat="1" ht="21" thickBot="1">
      <c r="A24" s="253"/>
      <c r="B24" s="253"/>
      <c r="C24" s="254"/>
      <c r="D24" s="254"/>
      <c r="E24" s="177"/>
      <c r="F24" s="252"/>
    </row>
    <row r="25" spans="1:7" s="172" customFormat="1" ht="21" thickBot="1">
      <c r="A25" s="256" t="s">
        <v>51</v>
      </c>
      <c r="B25" s="257"/>
      <c r="C25" s="258"/>
      <c r="D25" s="258"/>
      <c r="E25" s="178"/>
      <c r="F25" s="252" t="s">
        <v>10</v>
      </c>
      <c r="G25" s="172" t="s">
        <v>1</v>
      </c>
    </row>
    <row r="26" spans="1:6" s="172" customFormat="1" ht="12.75">
      <c r="A26" s="174" t="s">
        <v>37</v>
      </c>
      <c r="B26" s="174"/>
      <c r="C26" s="255"/>
      <c r="D26" s="255"/>
      <c r="E26" s="206">
        <v>0</v>
      </c>
      <c r="F26" s="254"/>
    </row>
    <row r="27" spans="1:6" s="172" customFormat="1" ht="12.75">
      <c r="A27" s="174" t="s">
        <v>81</v>
      </c>
      <c r="B27" s="174"/>
      <c r="C27" s="255"/>
      <c r="D27" s="255"/>
      <c r="E27" s="207">
        <v>16.41</v>
      </c>
      <c r="F27" s="255"/>
    </row>
    <row r="28" spans="1:6" s="172" customFormat="1" ht="12.75">
      <c r="A28" s="174" t="s">
        <v>82</v>
      </c>
      <c r="B28" s="174"/>
      <c r="C28" s="255"/>
      <c r="D28" s="255"/>
      <c r="E28" s="208">
        <v>7.68</v>
      </c>
      <c r="F28" s="255"/>
    </row>
    <row r="29" spans="1:6" s="172" customFormat="1" ht="12.75">
      <c r="A29" s="174" t="s">
        <v>12</v>
      </c>
      <c r="B29" s="174"/>
      <c r="C29" s="255"/>
      <c r="D29" s="255"/>
      <c r="E29" s="209">
        <v>3.26</v>
      </c>
      <c r="F29" s="255"/>
    </row>
    <row r="30" spans="1:6" s="172" customFormat="1" ht="12.75">
      <c r="A30" s="174" t="s">
        <v>13</v>
      </c>
      <c r="B30" s="174"/>
      <c r="C30" s="255"/>
      <c r="D30" s="255"/>
      <c r="E30" s="210">
        <v>30.24</v>
      </c>
      <c r="F30" s="255"/>
    </row>
    <row r="31" spans="1:6" s="172" customFormat="1" ht="12.75">
      <c r="A31" s="174" t="s">
        <v>14</v>
      </c>
      <c r="B31" s="174"/>
      <c r="C31" s="255"/>
      <c r="D31" s="255"/>
      <c r="E31" s="209">
        <f>2.44+0.14+316.06/2000</f>
        <v>2.73803</v>
      </c>
      <c r="F31" s="255"/>
    </row>
    <row r="32" spans="1:6" s="172" customFormat="1" ht="12.75">
      <c r="A32" s="174" t="s">
        <v>15</v>
      </c>
      <c r="B32" s="174"/>
      <c r="C32" s="255"/>
      <c r="D32" s="255"/>
      <c r="E32" s="210">
        <f>2*225/2000</f>
        <v>0.225</v>
      </c>
      <c r="F32" s="255"/>
    </row>
    <row r="33" spans="1:7" s="172" customFormat="1" ht="12.75">
      <c r="A33" s="174" t="s">
        <v>66</v>
      </c>
      <c r="B33" s="174"/>
      <c r="C33" s="255"/>
      <c r="D33" s="255"/>
      <c r="E33" s="211">
        <f>5620/77/2000</f>
        <v>0.036493506493506495</v>
      </c>
      <c r="F33" s="255"/>
      <c r="G33" s="172" t="s">
        <v>1</v>
      </c>
    </row>
    <row r="34" spans="1:6" s="172" customFormat="1" ht="12.75">
      <c r="A34" s="174" t="s">
        <v>17</v>
      </c>
      <c r="B34" s="174"/>
      <c r="C34" s="255"/>
      <c r="D34" s="255"/>
      <c r="E34" s="212">
        <f>104*45/2000</f>
        <v>2.34</v>
      </c>
      <c r="F34" s="255" t="s">
        <v>1</v>
      </c>
    </row>
    <row r="35" spans="1:6" s="172" customFormat="1" ht="12.75">
      <c r="A35" s="174" t="s">
        <v>38</v>
      </c>
      <c r="B35" s="174"/>
      <c r="C35" s="255"/>
      <c r="D35" s="255"/>
      <c r="E35" s="211">
        <f>17*9/2000</f>
        <v>0.0765</v>
      </c>
      <c r="F35" s="254"/>
    </row>
    <row r="36" spans="1:6" s="172" customFormat="1" ht="12.75">
      <c r="A36" s="174" t="s">
        <v>50</v>
      </c>
      <c r="B36" s="255"/>
      <c r="C36" s="255"/>
      <c r="D36" s="179"/>
      <c r="E36" s="211">
        <v>0.08</v>
      </c>
      <c r="F36" s="254"/>
    </row>
    <row r="37" spans="1:6" s="172" customFormat="1" ht="12.75">
      <c r="A37" s="174" t="s">
        <v>67</v>
      </c>
      <c r="B37" s="255"/>
      <c r="C37" s="255"/>
      <c r="D37" s="179"/>
      <c r="E37" s="213">
        <f>13*50/2000</f>
        <v>0.325</v>
      </c>
      <c r="F37" s="254"/>
    </row>
    <row r="38" spans="1:7" s="172" customFormat="1" ht="21" thickBot="1">
      <c r="A38" s="174" t="s">
        <v>18</v>
      </c>
      <c r="B38" s="174"/>
      <c r="C38" s="255"/>
      <c r="D38" s="255"/>
      <c r="E38" s="214">
        <v>0</v>
      </c>
      <c r="F38" s="254" t="s">
        <v>1</v>
      </c>
      <c r="G38" s="172" t="s">
        <v>1</v>
      </c>
    </row>
    <row r="39" spans="1:6" s="172" customFormat="1" ht="21.75" thickBot="1" thickTop="1">
      <c r="A39" s="174"/>
      <c r="B39" s="174"/>
      <c r="C39" s="255"/>
      <c r="D39" s="255"/>
      <c r="E39" s="261">
        <f>SUM(E26:E38)</f>
        <v>63.411023506493514</v>
      </c>
      <c r="F39" s="254"/>
    </row>
    <row r="40" spans="1:7" s="172" customFormat="1" ht="21" thickBot="1">
      <c r="A40" s="241" t="s">
        <v>19</v>
      </c>
      <c r="B40" s="242"/>
      <c r="C40" s="264"/>
      <c r="D40" s="243"/>
      <c r="E40" s="179"/>
      <c r="F40" s="244"/>
      <c r="G40" s="172" t="s">
        <v>1</v>
      </c>
    </row>
    <row r="41" spans="1:6" s="172" customFormat="1" ht="12.75">
      <c r="A41" s="243" t="s">
        <v>20</v>
      </c>
      <c r="B41" s="243"/>
      <c r="C41" s="243"/>
      <c r="D41" s="243" t="s">
        <v>1</v>
      </c>
      <c r="E41" s="215">
        <v>60.68</v>
      </c>
      <c r="F41" s="244"/>
    </row>
    <row r="42" spans="1:8" s="172" customFormat="1" ht="12.75">
      <c r="A42" s="243" t="s">
        <v>39</v>
      </c>
      <c r="B42" s="243"/>
      <c r="C42" s="243"/>
      <c r="D42" s="243"/>
      <c r="E42" s="215">
        <v>9.82</v>
      </c>
      <c r="F42" s="244"/>
      <c r="H42" s="172" t="s">
        <v>1</v>
      </c>
    </row>
    <row r="43" spans="1:6" s="172" customFormat="1" ht="12.75">
      <c r="A43" s="243" t="s">
        <v>21</v>
      </c>
      <c r="B43" s="243"/>
      <c r="C43" s="243"/>
      <c r="D43" s="243"/>
      <c r="E43" s="216">
        <v>0</v>
      </c>
      <c r="F43" s="244" t="s">
        <v>1</v>
      </c>
    </row>
    <row r="44" spans="1:6" s="172" customFormat="1" ht="12.75">
      <c r="A44" s="243" t="s">
        <v>22</v>
      </c>
      <c r="B44" s="243"/>
      <c r="C44" s="243"/>
      <c r="D44" s="243"/>
      <c r="E44" s="215">
        <v>15.17</v>
      </c>
      <c r="F44" s="244"/>
    </row>
    <row r="45" spans="1:6" s="172" customFormat="1" ht="12.75">
      <c r="A45" s="243" t="s">
        <v>23</v>
      </c>
      <c r="B45" s="243"/>
      <c r="C45" s="243"/>
      <c r="D45" s="243"/>
      <c r="E45" s="217">
        <v>44.55</v>
      </c>
      <c r="F45" s="244"/>
    </row>
    <row r="46" spans="1:6" s="172" customFormat="1" ht="12.75">
      <c r="A46" s="243" t="s">
        <v>24</v>
      </c>
      <c r="B46" s="243"/>
      <c r="C46" s="243"/>
      <c r="D46" s="243"/>
      <c r="E46" s="217">
        <v>7.68</v>
      </c>
      <c r="F46" s="244" t="s">
        <v>1</v>
      </c>
    </row>
    <row r="47" spans="1:6" s="172" customFormat="1" ht="12.75">
      <c r="A47" s="243" t="s">
        <v>48</v>
      </c>
      <c r="B47" s="243"/>
      <c r="C47" s="243"/>
      <c r="D47" s="243"/>
      <c r="E47" s="215">
        <v>0.21</v>
      </c>
      <c r="F47" s="244"/>
    </row>
    <row r="48" spans="1:6" s="172" customFormat="1" ht="21" thickBot="1">
      <c r="A48" s="243" t="s">
        <v>49</v>
      </c>
      <c r="B48" s="243"/>
      <c r="C48" s="243"/>
      <c r="D48" s="243"/>
      <c r="E48" s="218">
        <v>2.4</v>
      </c>
      <c r="F48" s="244"/>
    </row>
    <row r="49" spans="1:6" s="172" customFormat="1" ht="21" thickTop="1">
      <c r="A49" s="243" t="s">
        <v>1</v>
      </c>
      <c r="B49" s="243"/>
      <c r="C49" s="243"/>
      <c r="D49" s="243"/>
      <c r="E49" s="261">
        <f>SUM(E41:E48)</f>
        <v>140.51000000000002</v>
      </c>
      <c r="F49" s="244"/>
    </row>
    <row r="50" spans="1:6" s="172" customFormat="1" ht="21" thickBot="1">
      <c r="A50" s="243"/>
      <c r="B50" s="243"/>
      <c r="C50" s="243"/>
      <c r="D50" s="243"/>
      <c r="E50" s="177"/>
      <c r="F50" s="244"/>
    </row>
    <row r="51" spans="1:6" s="172" customFormat="1" ht="21" thickBot="1">
      <c r="A51" s="241" t="s">
        <v>25</v>
      </c>
      <c r="B51" s="242"/>
      <c r="C51" s="266"/>
      <c r="D51" s="242"/>
      <c r="E51" s="319">
        <f>E23+E49</f>
        <v>1189.28</v>
      </c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312">
        <f>B98</f>
        <v>3354.7000000000003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320">
        <f>E51</f>
        <v>1189.28</v>
      </c>
      <c r="F54" s="270">
        <f>E54/E53</f>
        <v>0.3545115807672817</v>
      </c>
    </row>
    <row r="55" spans="1:6" ht="12.75">
      <c r="A55" s="242" t="s">
        <v>28</v>
      </c>
      <c r="B55" s="242"/>
      <c r="C55" s="274"/>
      <c r="D55" s="274"/>
      <c r="E55" s="320">
        <f>E8</f>
        <v>2737.52</v>
      </c>
      <c r="F55" s="270">
        <f>F53-F54</f>
        <v>0.6454884192327184</v>
      </c>
    </row>
    <row r="56" spans="1:6" ht="12.75">
      <c r="A56" s="275"/>
      <c r="B56" s="275"/>
      <c r="C56" s="276"/>
      <c r="D56" s="277"/>
      <c r="E56" s="247"/>
      <c r="F56" s="278"/>
    </row>
    <row r="57" spans="1:8" s="172" customFormat="1" ht="21" thickBot="1">
      <c r="A57" s="246" t="s">
        <v>43</v>
      </c>
      <c r="B57" s="253" t="s">
        <v>1</v>
      </c>
      <c r="C57" s="254"/>
      <c r="D57" s="254"/>
      <c r="E57" s="321">
        <v>1318.4</v>
      </c>
      <c r="F57" s="252"/>
      <c r="H57" s="172" t="s">
        <v>1</v>
      </c>
    </row>
    <row r="58" spans="1:6" ht="21" thickTop="1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72</v>
      </c>
      <c r="B59" s="279"/>
      <c r="C59" s="243"/>
      <c r="D59" s="243"/>
      <c r="E59" s="250"/>
      <c r="F59" s="284">
        <v>0</v>
      </c>
    </row>
    <row r="60" spans="1:4" ht="12.75">
      <c r="A60" s="280"/>
      <c r="B60" s="280"/>
      <c r="C60" s="281"/>
      <c r="D60" s="282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5:7" ht="21" thickBot="1">
      <c r="E63" s="247"/>
      <c r="F63" s="277"/>
      <c r="G63" s="240"/>
    </row>
    <row r="64" spans="1:7" s="233" customFormat="1" ht="30">
      <c r="A64" s="299" t="s">
        <v>0</v>
      </c>
      <c r="B64" s="300"/>
      <c r="C64" s="300"/>
      <c r="D64" s="300"/>
      <c r="E64" s="301"/>
      <c r="F64" s="302"/>
      <c r="G64" s="232"/>
    </row>
    <row r="65" spans="1:7" s="233" customFormat="1" ht="30.75" thickBot="1">
      <c r="A65" s="303" t="s">
        <v>85</v>
      </c>
      <c r="B65" s="304"/>
      <c r="C65" s="304"/>
      <c r="D65" s="304"/>
      <c r="E65" s="305"/>
      <c r="F65" s="306"/>
      <c r="G65" s="232"/>
    </row>
    <row r="66" spans="1:8" ht="101.25">
      <c r="A66" s="285" t="s">
        <v>32</v>
      </c>
      <c r="B66" s="308" t="s">
        <v>41</v>
      </c>
      <c r="C66" s="308" t="s">
        <v>42</v>
      </c>
      <c r="D66" s="308" t="s">
        <v>33</v>
      </c>
      <c r="E66" s="308" t="s">
        <v>34</v>
      </c>
      <c r="F66" s="308" t="s">
        <v>35</v>
      </c>
      <c r="G66" s="240" t="s">
        <v>1</v>
      </c>
      <c r="H66" s="174" t="s">
        <v>1</v>
      </c>
    </row>
    <row r="67" spans="1:8" ht="12.75">
      <c r="A67" s="314">
        <v>41244</v>
      </c>
      <c r="B67" s="202">
        <v>179.14</v>
      </c>
      <c r="C67" s="288">
        <v>4.45</v>
      </c>
      <c r="D67" s="204">
        <v>48</v>
      </c>
      <c r="E67" s="204">
        <v>22</v>
      </c>
      <c r="F67" s="204">
        <v>1</v>
      </c>
      <c r="H67" s="174" t="s">
        <v>1</v>
      </c>
    </row>
    <row r="68" spans="1:6" ht="21">
      <c r="A68" s="314">
        <v>41245</v>
      </c>
      <c r="B68" s="202">
        <v>118.85</v>
      </c>
      <c r="C68" s="221">
        <v>0.88</v>
      </c>
      <c r="D68" s="204">
        <v>64</v>
      </c>
      <c r="E68" s="204">
        <v>17</v>
      </c>
      <c r="F68" s="205" t="s">
        <v>57</v>
      </c>
    </row>
    <row r="69" spans="1:7" ht="21">
      <c r="A69" s="314">
        <v>41246</v>
      </c>
      <c r="B69" s="202">
        <v>41.97</v>
      </c>
      <c r="C69" s="221">
        <v>13.39</v>
      </c>
      <c r="D69" s="204">
        <v>75</v>
      </c>
      <c r="E69" s="204">
        <v>2</v>
      </c>
      <c r="F69" s="205" t="s">
        <v>57</v>
      </c>
      <c r="G69" s="174" t="s">
        <v>1</v>
      </c>
    </row>
    <row r="70" spans="1:6" ht="21">
      <c r="A70" s="314">
        <v>41247</v>
      </c>
      <c r="B70" s="202">
        <v>9.62</v>
      </c>
      <c r="C70" s="221">
        <v>85.24</v>
      </c>
      <c r="D70" s="204">
        <v>55</v>
      </c>
      <c r="E70" s="204"/>
      <c r="F70" s="205" t="s">
        <v>57</v>
      </c>
    </row>
    <row r="71" spans="1:7" ht="21">
      <c r="A71" s="314">
        <v>41248</v>
      </c>
      <c r="B71" s="202">
        <v>105.66</v>
      </c>
      <c r="C71" s="221">
        <v>64.96</v>
      </c>
      <c r="D71" s="205" t="s">
        <v>57</v>
      </c>
      <c r="E71" s="204">
        <v>15</v>
      </c>
      <c r="F71" s="205" t="s">
        <v>57</v>
      </c>
      <c r="G71" s="174" t="s">
        <v>1</v>
      </c>
    </row>
    <row r="72" spans="1:6" ht="21">
      <c r="A72" s="314">
        <v>41249</v>
      </c>
      <c r="B72" s="202">
        <v>106.27</v>
      </c>
      <c r="C72" s="221">
        <v>56.41</v>
      </c>
      <c r="D72" s="204">
        <v>83</v>
      </c>
      <c r="E72" s="204">
        <v>11</v>
      </c>
      <c r="F72" s="205" t="s">
        <v>57</v>
      </c>
    </row>
    <row r="73" spans="1:6" ht="12.75">
      <c r="A73" s="314">
        <v>41250</v>
      </c>
      <c r="B73" s="202">
        <v>145.79</v>
      </c>
      <c r="C73" s="221">
        <v>60.09</v>
      </c>
      <c r="D73" s="204">
        <v>95</v>
      </c>
      <c r="E73" s="204">
        <v>15</v>
      </c>
      <c r="F73" s="204">
        <v>2</v>
      </c>
    </row>
    <row r="74" spans="1:7" ht="21">
      <c r="A74" s="314">
        <v>41251</v>
      </c>
      <c r="B74" s="202">
        <v>195.95</v>
      </c>
      <c r="C74" s="221">
        <v>7.9</v>
      </c>
      <c r="D74" s="204">
        <v>89</v>
      </c>
      <c r="E74" s="204">
        <v>22</v>
      </c>
      <c r="F74" s="205" t="s">
        <v>57</v>
      </c>
      <c r="G74" s="174" t="s">
        <v>1</v>
      </c>
    </row>
    <row r="75" spans="1:6" ht="12.75">
      <c r="A75" s="314">
        <v>41252</v>
      </c>
      <c r="B75" s="202">
        <v>131.4</v>
      </c>
      <c r="C75" s="221">
        <v>5.84</v>
      </c>
      <c r="D75" s="204">
        <v>78</v>
      </c>
      <c r="E75" s="204">
        <v>17</v>
      </c>
      <c r="F75" s="204">
        <v>2</v>
      </c>
    </row>
    <row r="76" spans="1:7" ht="21">
      <c r="A76" s="314">
        <v>41253</v>
      </c>
      <c r="B76" s="202">
        <v>76.84</v>
      </c>
      <c r="C76" s="221">
        <v>38.63</v>
      </c>
      <c r="D76" s="204">
        <v>79</v>
      </c>
      <c r="E76" s="204">
        <v>8</v>
      </c>
      <c r="F76" s="205" t="s">
        <v>57</v>
      </c>
      <c r="G76" s="174" t="s">
        <v>1</v>
      </c>
    </row>
    <row r="77" spans="1:6" ht="21">
      <c r="A77" s="314">
        <v>41254</v>
      </c>
      <c r="B77" s="202">
        <v>9.86</v>
      </c>
      <c r="C77" s="221">
        <v>83.18</v>
      </c>
      <c r="D77" s="204">
        <v>48</v>
      </c>
      <c r="E77" s="204">
        <v>15</v>
      </c>
      <c r="F77" s="205" t="s">
        <v>57</v>
      </c>
    </row>
    <row r="78" spans="1:6" ht="21">
      <c r="A78" s="314">
        <v>41255</v>
      </c>
      <c r="B78" s="202">
        <v>100.99</v>
      </c>
      <c r="C78" s="221">
        <v>46.93</v>
      </c>
      <c r="D78" s="205" t="s">
        <v>57</v>
      </c>
      <c r="E78" s="204">
        <v>11</v>
      </c>
      <c r="F78" s="204">
        <v>1</v>
      </c>
    </row>
    <row r="79" spans="1:6" ht="21">
      <c r="A79" s="314">
        <v>41256</v>
      </c>
      <c r="B79" s="202">
        <v>161.96</v>
      </c>
      <c r="C79" s="221">
        <v>58</v>
      </c>
      <c r="D79" s="204">
        <v>102</v>
      </c>
      <c r="E79" s="204">
        <v>16</v>
      </c>
      <c r="F79" s="205" t="s">
        <v>57</v>
      </c>
    </row>
    <row r="80" spans="1:6" ht="21">
      <c r="A80" s="314">
        <v>41257</v>
      </c>
      <c r="B80" s="203">
        <v>121.27</v>
      </c>
      <c r="C80" s="221">
        <v>37.04</v>
      </c>
      <c r="D80" s="204">
        <v>87</v>
      </c>
      <c r="E80" s="204">
        <v>19</v>
      </c>
      <c r="F80" s="205" t="s">
        <v>57</v>
      </c>
    </row>
    <row r="81" spans="1:6" ht="12.75">
      <c r="A81" s="314">
        <v>41258</v>
      </c>
      <c r="B81" s="203">
        <v>195.01</v>
      </c>
      <c r="C81" s="221">
        <v>8</v>
      </c>
      <c r="D81" s="204">
        <v>95</v>
      </c>
      <c r="E81" s="204">
        <v>19</v>
      </c>
      <c r="F81" s="204">
        <v>3</v>
      </c>
    </row>
    <row r="82" spans="1:6" ht="12.75">
      <c r="A82" s="314">
        <v>41259</v>
      </c>
      <c r="B82" s="203">
        <v>164.21</v>
      </c>
      <c r="C82" s="221">
        <v>3.04</v>
      </c>
      <c r="D82" s="204">
        <v>99</v>
      </c>
      <c r="E82" s="204">
        <v>6</v>
      </c>
      <c r="F82" s="204">
        <v>2</v>
      </c>
    </row>
    <row r="83" spans="1:7" ht="12.75">
      <c r="A83" s="314">
        <v>41260</v>
      </c>
      <c r="B83" s="203">
        <v>79.95</v>
      </c>
      <c r="C83" s="221">
        <v>24.16</v>
      </c>
      <c r="D83" s="204">
        <v>40</v>
      </c>
      <c r="E83" s="204"/>
      <c r="F83" s="204">
        <v>1</v>
      </c>
      <c r="G83" s="174" t="s">
        <v>1</v>
      </c>
    </row>
    <row r="84" spans="1:6" ht="21">
      <c r="A84" s="314">
        <v>41261</v>
      </c>
      <c r="B84" s="203">
        <v>6.58</v>
      </c>
      <c r="C84" s="221">
        <v>38.35</v>
      </c>
      <c r="D84" s="204">
        <v>37</v>
      </c>
      <c r="E84" s="204">
        <v>13</v>
      </c>
      <c r="F84" s="205" t="s">
        <v>57</v>
      </c>
    </row>
    <row r="85" spans="1:6" ht="12.75">
      <c r="A85" s="314">
        <v>41262</v>
      </c>
      <c r="B85" s="203">
        <v>134.29</v>
      </c>
      <c r="C85" s="221">
        <v>45.66</v>
      </c>
      <c r="D85" s="204">
        <v>1</v>
      </c>
      <c r="E85" s="204">
        <v>14</v>
      </c>
      <c r="F85" s="204">
        <v>1</v>
      </c>
    </row>
    <row r="86" spans="1:7" ht="21">
      <c r="A86" s="314">
        <v>41263</v>
      </c>
      <c r="B86" s="202">
        <v>113.73</v>
      </c>
      <c r="C86" s="221">
        <v>26.26</v>
      </c>
      <c r="D86" s="204">
        <v>80</v>
      </c>
      <c r="E86" s="204">
        <v>15</v>
      </c>
      <c r="F86" s="205" t="s">
        <v>57</v>
      </c>
      <c r="G86" s="174" t="s">
        <v>1</v>
      </c>
    </row>
    <row r="87" spans="1:8" ht="21">
      <c r="A87" s="314">
        <v>41264</v>
      </c>
      <c r="B87" s="202">
        <v>118.88</v>
      </c>
      <c r="C87" s="221">
        <v>41.97</v>
      </c>
      <c r="D87" s="204">
        <v>68</v>
      </c>
      <c r="E87" s="204">
        <v>2</v>
      </c>
      <c r="F87" s="205" t="s">
        <v>57</v>
      </c>
      <c r="H87" s="174" t="s">
        <v>1</v>
      </c>
    </row>
    <row r="88" spans="1:6" ht="21">
      <c r="A88" s="314">
        <v>41265</v>
      </c>
      <c r="B88" s="202">
        <v>17.27</v>
      </c>
      <c r="C88" s="221">
        <v>3.52</v>
      </c>
      <c r="D88" s="205" t="s">
        <v>57</v>
      </c>
      <c r="E88" s="204">
        <v>19</v>
      </c>
      <c r="F88" s="205" t="s">
        <v>57</v>
      </c>
    </row>
    <row r="89" spans="1:8" ht="12.75">
      <c r="A89" s="314">
        <v>41266</v>
      </c>
      <c r="B89" s="202">
        <v>118.52</v>
      </c>
      <c r="C89" s="221">
        <v>1.36</v>
      </c>
      <c r="D89" s="204">
        <v>45</v>
      </c>
      <c r="E89" s="204">
        <v>3</v>
      </c>
      <c r="F89" s="204">
        <v>1</v>
      </c>
      <c r="G89" s="174" t="s">
        <v>1</v>
      </c>
      <c r="H89" s="174" t="s">
        <v>1</v>
      </c>
    </row>
    <row r="90" spans="1:7" ht="12.75">
      <c r="A90" s="314">
        <v>41267</v>
      </c>
      <c r="B90" s="202">
        <v>55.57</v>
      </c>
      <c r="C90" s="221">
        <v>9.79</v>
      </c>
      <c r="D90" s="204">
        <v>80</v>
      </c>
      <c r="E90" s="204"/>
      <c r="F90" s="204">
        <v>1</v>
      </c>
      <c r="G90" s="174" t="s">
        <v>1</v>
      </c>
    </row>
    <row r="91" spans="1:6" ht="21">
      <c r="A91" s="314">
        <v>41268</v>
      </c>
      <c r="B91" s="202">
        <v>6.16</v>
      </c>
      <c r="C91" s="205" t="s">
        <v>57</v>
      </c>
      <c r="D91" s="204">
        <v>49</v>
      </c>
      <c r="E91" s="204">
        <v>15</v>
      </c>
      <c r="F91" s="205" t="s">
        <v>57</v>
      </c>
    </row>
    <row r="92" spans="1:6" ht="21">
      <c r="A92" s="314">
        <v>41269</v>
      </c>
      <c r="B92" s="202">
        <v>109.44</v>
      </c>
      <c r="C92" s="221">
        <v>9.69</v>
      </c>
      <c r="D92" s="205" t="s">
        <v>57</v>
      </c>
      <c r="E92" s="204">
        <v>20</v>
      </c>
      <c r="F92" s="204">
        <v>1</v>
      </c>
    </row>
    <row r="93" spans="1:6" ht="21">
      <c r="A93" s="314">
        <v>41270</v>
      </c>
      <c r="B93" s="202">
        <v>193.86</v>
      </c>
      <c r="C93" s="221">
        <v>16.95</v>
      </c>
      <c r="D93" s="204">
        <v>123</v>
      </c>
      <c r="E93" s="204">
        <v>16</v>
      </c>
      <c r="F93" s="205" t="s">
        <v>57</v>
      </c>
    </row>
    <row r="94" spans="1:8" ht="21">
      <c r="A94" s="314">
        <v>41271</v>
      </c>
      <c r="B94" s="202">
        <v>128.27</v>
      </c>
      <c r="C94" s="221">
        <v>14.08</v>
      </c>
      <c r="D94" s="204">
        <v>38</v>
      </c>
      <c r="E94" s="204">
        <v>21</v>
      </c>
      <c r="F94" s="205" t="s">
        <v>57</v>
      </c>
      <c r="H94" s="174" t="s">
        <v>1</v>
      </c>
    </row>
    <row r="95" spans="1:9" ht="21" customHeight="1">
      <c r="A95" s="314">
        <v>41272</v>
      </c>
      <c r="B95" s="202">
        <v>180.2</v>
      </c>
      <c r="C95" s="221">
        <v>6.72</v>
      </c>
      <c r="D95" s="204">
        <v>53</v>
      </c>
      <c r="E95" s="204">
        <v>20</v>
      </c>
      <c r="F95" s="205" t="s">
        <v>57</v>
      </c>
      <c r="I95" s="174" t="s">
        <v>1</v>
      </c>
    </row>
    <row r="96" spans="1:6" ht="21" customHeight="1">
      <c r="A96" s="314">
        <v>41273</v>
      </c>
      <c r="B96" s="202"/>
      <c r="C96" s="221">
        <v>3.28</v>
      </c>
      <c r="D96" s="204"/>
      <c r="E96" s="204"/>
      <c r="F96" s="205"/>
    </row>
    <row r="97" spans="1:6" ht="21" customHeight="1">
      <c r="A97" s="314">
        <v>41274</v>
      </c>
      <c r="B97" s="202">
        <v>227.19</v>
      </c>
      <c r="C97" s="205" t="s">
        <v>57</v>
      </c>
      <c r="D97" s="204">
        <v>53</v>
      </c>
      <c r="E97" s="204">
        <v>17</v>
      </c>
      <c r="F97" s="204">
        <v>6</v>
      </c>
    </row>
    <row r="98" spans="1:6" ht="12.75">
      <c r="A98" s="174" t="s">
        <v>36</v>
      </c>
      <c r="B98" s="290">
        <f>SUM(B67:B97)</f>
        <v>3354.7000000000003</v>
      </c>
      <c r="C98" s="290">
        <f>SUM(C67:C97)</f>
        <v>815.7699999999999</v>
      </c>
      <c r="D98" s="309">
        <f>SUM(D67:D97)</f>
        <v>1764</v>
      </c>
      <c r="E98" s="293">
        <f>SUM(E67:E97)</f>
        <v>390</v>
      </c>
      <c r="F98" s="293">
        <f>SUM(F67:F97)</f>
        <v>22</v>
      </c>
    </row>
    <row r="99" spans="1:6" ht="12.75">
      <c r="A99" s="294"/>
      <c r="B99" s="294"/>
      <c r="C99" s="255"/>
      <c r="D99" s="255"/>
      <c r="E99" s="295"/>
      <c r="F99" s="296"/>
    </row>
    <row r="100" spans="3:7" ht="12.75">
      <c r="C100" s="297"/>
      <c r="G100" s="174" t="s">
        <v>1</v>
      </c>
    </row>
    <row r="101" ht="12.75">
      <c r="F101" s="174" t="s">
        <v>1</v>
      </c>
    </row>
    <row r="102" ht="12.75">
      <c r="H102" s="174" t="s">
        <v>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workbookViewId="0" topLeftCell="A20">
      <selection activeCell="E34" sqref="E34"/>
    </sheetView>
  </sheetViews>
  <sheetFormatPr defaultColWidth="9.140625" defaultRowHeight="12.75"/>
  <cols>
    <col min="1" max="1" width="77.140625" style="33" customWidth="1"/>
    <col min="2" max="2" width="15.7109375" style="33" customWidth="1"/>
    <col min="3" max="3" width="15.7109375" style="48" customWidth="1"/>
    <col min="4" max="4" width="16.57421875" style="49" customWidth="1"/>
    <col min="5" max="5" width="15.7109375" style="50" customWidth="1"/>
    <col min="6" max="6" width="15.7109375" style="33" customWidth="1"/>
    <col min="7" max="7" width="18.8515625" style="33" customWidth="1"/>
    <col min="8" max="8" width="9.8515625" style="33" bestFit="1" customWidth="1"/>
    <col min="9" max="16384" width="9.140625" style="33" customWidth="1"/>
  </cols>
  <sheetData>
    <row r="1" spans="1:7" s="6" customFormat="1" ht="27.75">
      <c r="A1" s="1" t="s">
        <v>0</v>
      </c>
      <c r="B1" s="52"/>
      <c r="C1" s="2"/>
      <c r="D1" s="2"/>
      <c r="E1" s="3"/>
      <c r="F1" s="4"/>
      <c r="G1" s="5"/>
    </row>
    <row r="2" spans="1:7" s="6" customFormat="1" ht="28.5" thickBot="1">
      <c r="A2" s="7" t="s">
        <v>88</v>
      </c>
      <c r="B2" s="53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64" t="s">
        <v>3</v>
      </c>
      <c r="B5" s="64"/>
      <c r="C5" s="22"/>
      <c r="D5" s="22"/>
      <c r="E5" s="330">
        <v>233.45</v>
      </c>
      <c r="F5" s="21">
        <f>E5/E8</f>
        <v>0.09615305407965731</v>
      </c>
      <c r="G5" s="63"/>
      <c r="H5" s="57" t="s">
        <v>1</v>
      </c>
    </row>
    <row r="6" spans="1:8" s="19" customFormat="1" ht="20.25">
      <c r="A6" s="64" t="s">
        <v>40</v>
      </c>
      <c r="B6" s="64"/>
      <c r="C6" s="22"/>
      <c r="D6" s="22"/>
      <c r="E6" s="330">
        <v>892.96</v>
      </c>
      <c r="F6" s="21">
        <f>E6/E8</f>
        <v>0.3677910951851394</v>
      </c>
      <c r="G6" s="63"/>
      <c r="H6" s="58"/>
    </row>
    <row r="7" spans="1:8" s="19" customFormat="1" ht="21" thickBot="1">
      <c r="A7" s="64" t="s">
        <v>4</v>
      </c>
      <c r="B7" s="64"/>
      <c r="C7" s="22"/>
      <c r="D7" s="22"/>
      <c r="E7" s="330">
        <v>1301.49</v>
      </c>
      <c r="F7" s="21">
        <f>E7/E8</f>
        <v>0.5360558507352032</v>
      </c>
      <c r="G7" s="63"/>
      <c r="H7" s="57"/>
    </row>
    <row r="8" spans="1:8" s="19" customFormat="1" ht="21" thickBot="1">
      <c r="A8" s="64" t="s">
        <v>28</v>
      </c>
      <c r="B8" s="63"/>
      <c r="C8" s="22"/>
      <c r="D8" s="22"/>
      <c r="E8" s="331">
        <f>SUM(E5:E7)</f>
        <v>2427.9</v>
      </c>
      <c r="F8" s="18"/>
      <c r="G8" s="63"/>
      <c r="H8" s="57"/>
    </row>
    <row r="9" spans="1:8" s="19" customFormat="1" ht="20.25">
      <c r="A9" s="64"/>
      <c r="B9" s="63"/>
      <c r="C9" s="22"/>
      <c r="D9" s="22"/>
      <c r="E9" s="24"/>
      <c r="F9" s="18"/>
      <c r="G9" s="107"/>
      <c r="H9" s="57"/>
    </row>
    <row r="10" spans="1:8" s="19" customFormat="1" ht="21" thickBot="1">
      <c r="A10" s="23"/>
      <c r="B10" s="23"/>
      <c r="C10" s="22"/>
      <c r="D10" s="22"/>
      <c r="E10" s="223"/>
      <c r="F10" s="106"/>
      <c r="G10" s="108"/>
      <c r="H10" s="56"/>
    </row>
    <row r="11" spans="1:8" s="19" customFormat="1" ht="21" thickBot="1">
      <c r="A11" s="25" t="s">
        <v>45</v>
      </c>
      <c r="B11" s="54"/>
      <c r="C11" s="26"/>
      <c r="D11" s="27"/>
      <c r="E11" s="222"/>
      <c r="F11" s="28"/>
      <c r="G11" s="63"/>
      <c r="H11" s="20"/>
    </row>
    <row r="12" spans="1:8" s="19" customFormat="1" ht="20.25">
      <c r="A12" s="65" t="s">
        <v>5</v>
      </c>
      <c r="B12" s="65"/>
      <c r="C12" s="66"/>
      <c r="D12" s="67"/>
      <c r="E12" s="330">
        <v>79.47</v>
      </c>
      <c r="F12" s="28"/>
      <c r="G12" s="63" t="s">
        <v>1</v>
      </c>
      <c r="H12" s="59"/>
    </row>
    <row r="13" spans="1:8" s="19" customFormat="1" ht="20.25">
      <c r="A13" s="65" t="s">
        <v>43</v>
      </c>
      <c r="B13" s="65" t="s">
        <v>1</v>
      </c>
      <c r="C13" s="66"/>
      <c r="D13" s="67"/>
      <c r="E13" s="359">
        <v>697.96</v>
      </c>
      <c r="F13" s="28"/>
      <c r="G13" s="63"/>
      <c r="H13" s="59"/>
    </row>
    <row r="14" spans="1:8" s="19" customFormat="1" ht="20.25">
      <c r="A14" s="65" t="s">
        <v>52</v>
      </c>
      <c r="B14" s="65"/>
      <c r="C14" s="66" t="s">
        <v>10</v>
      </c>
      <c r="D14" s="67"/>
      <c r="E14" s="360">
        <v>65.72</v>
      </c>
      <c r="F14" s="28"/>
      <c r="G14" s="63"/>
      <c r="H14" s="59"/>
    </row>
    <row r="15" spans="1:8" s="19" customFormat="1" ht="20.25">
      <c r="A15" s="44" t="s">
        <v>46</v>
      </c>
      <c r="B15" s="44"/>
      <c r="C15" s="68"/>
      <c r="D15" s="68"/>
      <c r="E15" s="330">
        <v>5.48</v>
      </c>
      <c r="F15" s="68"/>
      <c r="G15" s="63"/>
      <c r="H15" s="20"/>
    </row>
    <row r="16" spans="1:8" s="19" customFormat="1" ht="20.25">
      <c r="A16" s="65" t="s">
        <v>6</v>
      </c>
      <c r="B16" s="65"/>
      <c r="C16" s="66"/>
      <c r="D16" s="67"/>
      <c r="E16" s="330">
        <v>97.85</v>
      </c>
      <c r="F16" s="28"/>
      <c r="G16" s="63" t="s">
        <v>1</v>
      </c>
      <c r="H16" s="20" t="s">
        <v>1</v>
      </c>
    </row>
    <row r="17" spans="1:8" s="19" customFormat="1" ht="20.25">
      <c r="A17" s="65" t="s">
        <v>8</v>
      </c>
      <c r="B17" s="65"/>
      <c r="C17" s="66"/>
      <c r="D17" s="67"/>
      <c r="E17" s="330">
        <v>54.61</v>
      </c>
      <c r="F17" s="28"/>
      <c r="G17" s="63" t="s">
        <v>1</v>
      </c>
      <c r="H17" s="20"/>
    </row>
    <row r="18" spans="1:8" s="19" customFormat="1" ht="20.25">
      <c r="A18" s="65" t="s">
        <v>7</v>
      </c>
      <c r="B18" s="65"/>
      <c r="C18" s="66"/>
      <c r="D18" s="67"/>
      <c r="E18" s="333">
        <v>0</v>
      </c>
      <c r="F18" s="28"/>
      <c r="G18" s="63"/>
      <c r="H18" s="20"/>
    </row>
    <row r="19" spans="1:8" s="19" customFormat="1" ht="20.25">
      <c r="A19" s="65" t="s">
        <v>9</v>
      </c>
      <c r="B19" s="65"/>
      <c r="C19" s="66"/>
      <c r="D19" s="67"/>
      <c r="E19" s="333">
        <v>0</v>
      </c>
      <c r="F19" s="28"/>
      <c r="G19" s="63"/>
      <c r="H19" s="20"/>
    </row>
    <row r="20" spans="1:8" s="19" customFormat="1" ht="20.25">
      <c r="A20" s="65" t="s">
        <v>55</v>
      </c>
      <c r="B20" s="65"/>
      <c r="C20" s="66"/>
      <c r="D20" s="67"/>
      <c r="E20" s="333">
        <v>0</v>
      </c>
      <c r="F20" s="28"/>
      <c r="G20" s="63"/>
      <c r="H20" s="20"/>
    </row>
    <row r="21" spans="1:8" s="19" customFormat="1" ht="21" thickBot="1">
      <c r="A21" s="65" t="s">
        <v>47</v>
      </c>
      <c r="B21" s="65"/>
      <c r="C21" s="66"/>
      <c r="D21" s="67"/>
      <c r="E21" s="112" t="s">
        <v>1</v>
      </c>
      <c r="F21" s="28"/>
      <c r="G21" s="63" t="s">
        <v>1</v>
      </c>
      <c r="H21" s="20"/>
    </row>
    <row r="22" spans="1:8" s="19" customFormat="1" ht="21" thickBot="1">
      <c r="A22" s="65"/>
      <c r="B22" s="65"/>
      <c r="C22" s="66"/>
      <c r="D22" s="67"/>
      <c r="E22" s="331">
        <f>SUM(E12:E21)</f>
        <v>1001.0900000000001</v>
      </c>
      <c r="F22" s="28"/>
      <c r="G22" s="63"/>
      <c r="H22" s="20"/>
    </row>
    <row r="23" spans="1:8" s="19" customFormat="1" ht="21" thickBot="1">
      <c r="A23" s="65"/>
      <c r="B23" s="65"/>
      <c r="C23" s="66"/>
      <c r="D23" s="67"/>
      <c r="E23" s="224"/>
      <c r="F23" s="28"/>
      <c r="G23" s="63"/>
      <c r="H23" s="20"/>
    </row>
    <row r="24" spans="1:8" s="19" customFormat="1" ht="21" thickBot="1">
      <c r="A24" s="69" t="s">
        <v>51</v>
      </c>
      <c r="B24" s="70"/>
      <c r="C24" s="71"/>
      <c r="D24" s="72"/>
      <c r="E24" s="225"/>
      <c r="F24" s="28" t="s">
        <v>10</v>
      </c>
      <c r="G24" s="63"/>
      <c r="H24" s="20"/>
    </row>
    <row r="25" spans="1:7" ht="20.25">
      <c r="A25" s="44"/>
      <c r="B25" s="44"/>
      <c r="C25" s="45"/>
      <c r="D25" s="46"/>
      <c r="E25" s="226"/>
      <c r="F25" s="44"/>
      <c r="G25" s="44"/>
    </row>
    <row r="26" spans="1:8" s="19" customFormat="1" ht="20.25">
      <c r="A26" s="44" t="s">
        <v>37</v>
      </c>
      <c r="B26" s="44"/>
      <c r="C26" s="68"/>
      <c r="D26" s="68"/>
      <c r="E26" s="333">
        <v>0</v>
      </c>
      <c r="F26" s="66"/>
      <c r="G26" s="63"/>
      <c r="H26" s="20"/>
    </row>
    <row r="27" spans="1:8" s="19" customFormat="1" ht="20.25">
      <c r="A27" s="44" t="s">
        <v>11</v>
      </c>
      <c r="B27" s="44"/>
      <c r="C27" s="68"/>
      <c r="D27" s="68"/>
      <c r="E27" s="361">
        <v>0.8</v>
      </c>
      <c r="F27" s="68"/>
      <c r="G27" s="63"/>
      <c r="H27" s="20"/>
    </row>
    <row r="28" spans="1:8" s="19" customFormat="1" ht="20.25">
      <c r="A28" s="44" t="s">
        <v>12</v>
      </c>
      <c r="B28" s="44"/>
      <c r="C28" s="68"/>
      <c r="D28" s="68"/>
      <c r="E28" s="334">
        <v>2.07</v>
      </c>
      <c r="F28" s="68"/>
      <c r="G28" s="63"/>
      <c r="H28" s="20"/>
    </row>
    <row r="29" spans="1:8" s="19" customFormat="1" ht="20.25">
      <c r="A29" s="44" t="s">
        <v>13</v>
      </c>
      <c r="B29" s="44"/>
      <c r="C29" s="68"/>
      <c r="D29" s="68"/>
      <c r="E29" s="334">
        <v>25.38</v>
      </c>
      <c r="F29" s="68"/>
      <c r="G29" s="63"/>
      <c r="H29" s="20"/>
    </row>
    <row r="30" spans="1:8" s="19" customFormat="1" ht="20.25">
      <c r="A30" s="44" t="s">
        <v>14</v>
      </c>
      <c r="B30" s="44"/>
      <c r="C30" s="68"/>
      <c r="D30" s="68"/>
      <c r="E30" s="332">
        <v>2.38</v>
      </c>
      <c r="F30" s="68"/>
      <c r="G30" s="63"/>
      <c r="H30" s="20"/>
    </row>
    <row r="31" spans="1:8" s="19" customFormat="1" ht="20.25">
      <c r="A31" s="44" t="s">
        <v>15</v>
      </c>
      <c r="B31" s="44"/>
      <c r="C31" s="68"/>
      <c r="D31" s="68"/>
      <c r="E31" s="330">
        <f>225*5/2000</f>
        <v>0.5625</v>
      </c>
      <c r="F31" s="68"/>
      <c r="G31" s="63"/>
      <c r="H31" s="20"/>
    </row>
    <row r="32" spans="1:8" s="19" customFormat="1" ht="20.25">
      <c r="A32" s="44" t="s">
        <v>16</v>
      </c>
      <c r="B32" s="44"/>
      <c r="C32" s="68"/>
      <c r="D32" s="68"/>
      <c r="E32" s="330">
        <v>0.21</v>
      </c>
      <c r="F32" s="68"/>
      <c r="G32" s="63" t="s">
        <v>1</v>
      </c>
      <c r="H32" s="20"/>
    </row>
    <row r="33" spans="1:8" s="19" customFormat="1" ht="20.25">
      <c r="A33" s="44" t="s">
        <v>17</v>
      </c>
      <c r="B33" s="44"/>
      <c r="C33" s="68"/>
      <c r="D33" s="68"/>
      <c r="E33" s="330">
        <v>3.94</v>
      </c>
      <c r="F33" s="68" t="s">
        <v>1</v>
      </c>
      <c r="G33" s="63"/>
      <c r="H33" s="20"/>
    </row>
    <row r="34" spans="1:8" s="19" customFormat="1" ht="20.25">
      <c r="A34" s="44" t="s">
        <v>38</v>
      </c>
      <c r="B34" s="44"/>
      <c r="C34" s="68"/>
      <c r="D34" s="68"/>
      <c r="E34" s="330">
        <v>0.4</v>
      </c>
      <c r="F34" s="66"/>
      <c r="G34" s="63"/>
      <c r="H34" s="20"/>
    </row>
    <row r="35" spans="1:8" s="19" customFormat="1" ht="20.25">
      <c r="A35" s="44" t="s">
        <v>50</v>
      </c>
      <c r="B35" s="68"/>
      <c r="C35" s="68"/>
      <c r="D35" s="76"/>
      <c r="E35" s="330">
        <v>0.06</v>
      </c>
      <c r="F35" s="66"/>
      <c r="G35" s="63"/>
      <c r="H35" s="20"/>
    </row>
    <row r="36" spans="1:8" s="19" customFormat="1" ht="21" thickBot="1">
      <c r="A36" s="44" t="s">
        <v>18</v>
      </c>
      <c r="B36" s="44"/>
      <c r="C36" s="68"/>
      <c r="D36" s="68"/>
      <c r="E36" s="335">
        <v>0</v>
      </c>
      <c r="F36" s="66" t="s">
        <v>1</v>
      </c>
      <c r="G36" s="63" t="s">
        <v>1</v>
      </c>
      <c r="H36" s="20"/>
    </row>
    <row r="37" spans="1:8" s="19" customFormat="1" ht="21" thickTop="1">
      <c r="A37" s="44"/>
      <c r="B37" s="44"/>
      <c r="C37" s="68"/>
      <c r="D37" s="68"/>
      <c r="E37" s="24">
        <f>SUM(E26:E36)</f>
        <v>35.8025</v>
      </c>
      <c r="F37" s="66"/>
      <c r="G37" s="63"/>
      <c r="H37" s="20"/>
    </row>
    <row r="38" spans="1:8" s="19" customFormat="1" ht="21" thickBot="1">
      <c r="A38" s="73"/>
      <c r="B38" s="73"/>
      <c r="C38" s="68"/>
      <c r="D38" s="74"/>
      <c r="E38" s="222"/>
      <c r="F38" s="30"/>
      <c r="G38" s="63"/>
      <c r="H38" s="20"/>
    </row>
    <row r="39" spans="1:8" s="19" customFormat="1" ht="21" thickBot="1">
      <c r="A39" s="15" t="s">
        <v>19</v>
      </c>
      <c r="B39" s="23"/>
      <c r="C39" s="75"/>
      <c r="D39" s="64"/>
      <c r="E39" s="227"/>
      <c r="F39" s="18"/>
      <c r="G39" s="63" t="s">
        <v>1</v>
      </c>
      <c r="H39" s="20"/>
    </row>
    <row r="40" spans="1:8" s="19" customFormat="1" ht="20.25">
      <c r="A40" s="64" t="s">
        <v>20</v>
      </c>
      <c r="B40" s="64"/>
      <c r="C40" s="22"/>
      <c r="D40" s="22" t="s">
        <v>1</v>
      </c>
      <c r="E40" s="330">
        <v>245.66</v>
      </c>
      <c r="F40" s="18"/>
      <c r="G40" s="63"/>
      <c r="H40" s="20"/>
    </row>
    <row r="41" spans="1:8" s="19" customFormat="1" ht="20.25">
      <c r="A41" s="64" t="s">
        <v>39</v>
      </c>
      <c r="B41" s="64"/>
      <c r="C41" s="22"/>
      <c r="D41" s="22"/>
      <c r="E41" s="330">
        <v>12.58</v>
      </c>
      <c r="F41" s="18"/>
      <c r="G41" s="63"/>
      <c r="H41" s="20" t="s">
        <v>1</v>
      </c>
    </row>
    <row r="42" spans="1:8" s="19" customFormat="1" ht="20.25">
      <c r="A42" s="64" t="s">
        <v>21</v>
      </c>
      <c r="B42" s="64"/>
      <c r="C42" s="22"/>
      <c r="D42" s="22"/>
      <c r="E42" s="333">
        <v>0</v>
      </c>
      <c r="F42" s="18"/>
      <c r="G42" s="63"/>
      <c r="H42" s="20"/>
    </row>
    <row r="43" spans="1:8" s="19" customFormat="1" ht="20.25">
      <c r="A43" s="64" t="s">
        <v>22</v>
      </c>
      <c r="B43" s="64"/>
      <c r="C43" s="22"/>
      <c r="D43" s="22"/>
      <c r="E43" s="333">
        <v>0</v>
      </c>
      <c r="F43" s="18"/>
      <c r="G43" s="63"/>
      <c r="H43" s="20"/>
    </row>
    <row r="44" spans="1:8" s="19" customFormat="1" ht="20.25">
      <c r="A44" s="64" t="s">
        <v>23</v>
      </c>
      <c r="B44" s="64"/>
      <c r="C44" s="22"/>
      <c r="D44" s="22"/>
      <c r="E44" s="333">
        <v>0</v>
      </c>
      <c r="F44" s="18"/>
      <c r="G44" s="63"/>
      <c r="H44" s="20"/>
    </row>
    <row r="45" spans="1:8" s="19" customFormat="1" ht="20.25">
      <c r="A45" s="64" t="s">
        <v>24</v>
      </c>
      <c r="B45" s="64"/>
      <c r="C45" s="22"/>
      <c r="D45" s="22"/>
      <c r="E45" s="330">
        <v>2.37</v>
      </c>
      <c r="F45" s="18"/>
      <c r="G45" s="63"/>
      <c r="H45" s="20"/>
    </row>
    <row r="46" spans="1:8" s="19" customFormat="1" ht="20.25">
      <c r="A46" s="64" t="s">
        <v>48</v>
      </c>
      <c r="B46" s="64"/>
      <c r="C46" s="22"/>
      <c r="D46" s="22"/>
      <c r="E46" s="330">
        <v>5.2</v>
      </c>
      <c r="F46" s="18"/>
      <c r="G46" s="63"/>
      <c r="H46" s="20"/>
    </row>
    <row r="47" spans="1:8" s="19" customFormat="1" ht="21" thickBot="1">
      <c r="A47" s="64" t="s">
        <v>49</v>
      </c>
      <c r="B47" s="64"/>
      <c r="C47" s="22"/>
      <c r="D47" s="22"/>
      <c r="E47" s="330">
        <v>2.07</v>
      </c>
      <c r="F47" s="18"/>
      <c r="G47" s="63"/>
      <c r="H47" s="20"/>
    </row>
    <row r="48" spans="1:8" s="19" customFormat="1" ht="21" thickBot="1">
      <c r="A48" s="64" t="s">
        <v>1</v>
      </c>
      <c r="B48" s="64"/>
      <c r="C48" s="22"/>
      <c r="D48" s="22"/>
      <c r="E48" s="336">
        <f>SUM(E40:E47)</f>
        <v>267.88</v>
      </c>
      <c r="F48" s="18"/>
      <c r="G48" s="63"/>
      <c r="H48" s="20"/>
    </row>
    <row r="49" spans="1:7" s="31" customFormat="1" ht="21" thickBot="1">
      <c r="A49" s="64"/>
      <c r="B49" s="64"/>
      <c r="C49" s="22"/>
      <c r="D49" s="22"/>
      <c r="E49" s="222"/>
      <c r="F49" s="18"/>
      <c r="G49" s="77"/>
    </row>
    <row r="50" spans="1:8" s="19" customFormat="1" ht="21" thickBot="1">
      <c r="A50" s="15" t="s">
        <v>25</v>
      </c>
      <c r="B50" s="23"/>
      <c r="C50" s="32"/>
      <c r="D50" s="23"/>
      <c r="E50" s="337">
        <f>E22+E48</f>
        <v>1268.9700000000003</v>
      </c>
      <c r="F50" s="18"/>
      <c r="G50" s="63"/>
      <c r="H50" s="20"/>
    </row>
    <row r="51" spans="1:8" s="19" customFormat="1" ht="20.25">
      <c r="A51" s="64"/>
      <c r="B51" s="64"/>
      <c r="C51" s="22"/>
      <c r="D51" s="22"/>
      <c r="E51" s="24"/>
      <c r="F51" s="18"/>
      <c r="G51" s="63"/>
      <c r="H51" s="20"/>
    </row>
    <row r="52" spans="1:7" ht="20.25">
      <c r="A52" s="64"/>
      <c r="B52" s="64"/>
      <c r="C52" s="64"/>
      <c r="D52" s="64"/>
      <c r="E52" s="24"/>
      <c r="F52" s="62"/>
      <c r="G52" s="44"/>
    </row>
    <row r="53" spans="1:7" s="29" customFormat="1" ht="20.25">
      <c r="A53" s="78" t="s">
        <v>26</v>
      </c>
      <c r="B53" s="78"/>
      <c r="C53" s="64"/>
      <c r="D53" s="64"/>
      <c r="E53" s="34">
        <f>B100</f>
        <v>2977.8399999999992</v>
      </c>
      <c r="F53" s="35">
        <v>1</v>
      </c>
      <c r="G53" s="44"/>
    </row>
    <row r="54" spans="1:7" ht="20.25">
      <c r="A54" s="79" t="s">
        <v>27</v>
      </c>
      <c r="B54" s="79"/>
      <c r="C54" s="80"/>
      <c r="D54" s="81"/>
      <c r="E54" s="36">
        <f>E50</f>
        <v>1268.9700000000003</v>
      </c>
      <c r="F54" s="35">
        <f>E54/E53</f>
        <v>0.42613773742041233</v>
      </c>
      <c r="G54" s="44"/>
    </row>
    <row r="55" spans="1:7" ht="20.25">
      <c r="A55" s="23" t="s">
        <v>28</v>
      </c>
      <c r="B55" s="23"/>
      <c r="C55" s="82"/>
      <c r="D55" s="82"/>
      <c r="E55" s="36">
        <f>E8</f>
        <v>2427.9</v>
      </c>
      <c r="F55" s="35">
        <f>F53-F54</f>
        <v>0.5738622625795877</v>
      </c>
      <c r="G55" s="44"/>
    </row>
    <row r="56" spans="1:7" ht="20.25">
      <c r="A56" s="83"/>
      <c r="B56" s="83"/>
      <c r="C56" s="84"/>
      <c r="D56" s="85"/>
      <c r="E56" s="51"/>
      <c r="F56" s="86"/>
      <c r="G56" s="44"/>
    </row>
    <row r="57" spans="1:8" s="19" customFormat="1" ht="20.25">
      <c r="A57" s="54" t="s">
        <v>43</v>
      </c>
      <c r="B57" s="65" t="s">
        <v>1</v>
      </c>
      <c r="C57" s="66"/>
      <c r="D57" s="67"/>
      <c r="E57" s="34">
        <v>1477.41</v>
      </c>
      <c r="F57" s="28"/>
      <c r="G57" s="63"/>
      <c r="H57" s="59"/>
    </row>
    <row r="58" spans="1:7" ht="20.25">
      <c r="A58" s="83"/>
      <c r="B58" s="83"/>
      <c r="C58" s="84"/>
      <c r="D58" s="87"/>
      <c r="E58" s="51"/>
      <c r="F58" s="86"/>
      <c r="G58" s="44"/>
    </row>
    <row r="59" spans="1:8" s="19" customFormat="1" ht="20.25">
      <c r="A59" s="88" t="s">
        <v>29</v>
      </c>
      <c r="B59" s="88"/>
      <c r="C59" s="22"/>
      <c r="D59" s="22"/>
      <c r="E59" s="89"/>
      <c r="F59" s="37">
        <v>0</v>
      </c>
      <c r="G59" s="63"/>
      <c r="H59" s="20"/>
    </row>
    <row r="60" spans="1:7" ht="20.25">
      <c r="A60" s="90"/>
      <c r="B60" s="90"/>
      <c r="C60" s="91"/>
      <c r="D60" s="92"/>
      <c r="E60" s="51"/>
      <c r="F60" s="55"/>
      <c r="G60" s="93"/>
    </row>
    <row r="61" spans="1:8" ht="20.25">
      <c r="A61" s="94" t="s">
        <v>30</v>
      </c>
      <c r="B61" s="94"/>
      <c r="C61" s="95"/>
      <c r="D61" s="96"/>
      <c r="E61" s="97"/>
      <c r="F61" s="38">
        <v>0</v>
      </c>
      <c r="G61" s="93"/>
      <c r="H61" s="39"/>
    </row>
    <row r="62" spans="1:7" ht="20.25">
      <c r="A62" s="94" t="s">
        <v>31</v>
      </c>
      <c r="B62" s="94"/>
      <c r="C62" s="98"/>
      <c r="D62" s="99"/>
      <c r="E62" s="51"/>
      <c r="F62" s="38">
        <v>0</v>
      </c>
      <c r="G62" s="44"/>
    </row>
    <row r="63" spans="1:7" ht="20.25">
      <c r="A63" s="94" t="s">
        <v>44</v>
      </c>
      <c r="B63" s="94"/>
      <c r="C63" s="98"/>
      <c r="D63" s="99"/>
      <c r="E63" s="51"/>
      <c r="F63" s="55"/>
      <c r="G63" s="44"/>
    </row>
    <row r="64" spans="1:7" ht="21" thickBot="1">
      <c r="A64" s="44"/>
      <c r="B64" s="44"/>
      <c r="C64" s="44"/>
      <c r="D64" s="44"/>
      <c r="E64" s="44"/>
      <c r="F64" s="100"/>
      <c r="G64" s="44"/>
    </row>
    <row r="65" spans="1:7" ht="27.75">
      <c r="A65" s="1" t="s">
        <v>0</v>
      </c>
      <c r="B65" s="52"/>
      <c r="C65" s="2"/>
      <c r="D65" s="2"/>
      <c r="E65" s="3"/>
      <c r="F65" s="4"/>
      <c r="G65" s="44"/>
    </row>
    <row r="66" spans="1:7" ht="28.5" thickBot="1">
      <c r="A66" s="7" t="s">
        <v>88</v>
      </c>
      <c r="B66" s="53"/>
      <c r="C66" s="8"/>
      <c r="D66" s="8"/>
      <c r="E66" s="9"/>
      <c r="F66" s="10"/>
      <c r="G66" s="44"/>
    </row>
    <row r="67" spans="1:7" ht="20.25">
      <c r="A67" s="44"/>
      <c r="B67" s="44"/>
      <c r="C67" s="44"/>
      <c r="D67" s="44"/>
      <c r="E67" s="44"/>
      <c r="F67" s="100"/>
      <c r="G67" s="44" t="s">
        <v>1</v>
      </c>
    </row>
    <row r="68" spans="1:8" ht="101.25">
      <c r="A68" s="101" t="s">
        <v>32</v>
      </c>
      <c r="B68" s="102" t="s">
        <v>41</v>
      </c>
      <c r="C68" s="102" t="s">
        <v>42</v>
      </c>
      <c r="D68" s="102" t="s">
        <v>33</v>
      </c>
      <c r="E68" s="102" t="s">
        <v>34</v>
      </c>
      <c r="F68" s="102" t="s">
        <v>35</v>
      </c>
      <c r="G68" s="93"/>
      <c r="H68" s="33" t="s">
        <v>1</v>
      </c>
    </row>
    <row r="69" spans="1:7" ht="20.25">
      <c r="A69" s="136">
        <v>41306</v>
      </c>
      <c r="B69" s="323">
        <v>152.51</v>
      </c>
      <c r="C69" s="355">
        <v>37.41</v>
      </c>
      <c r="D69" s="325">
        <v>91</v>
      </c>
      <c r="E69" s="357">
        <v>19</v>
      </c>
      <c r="F69" s="326">
        <v>1</v>
      </c>
      <c r="G69" s="103"/>
    </row>
    <row r="70" spans="1:7" ht="20.25">
      <c r="A70" s="136">
        <v>41307</v>
      </c>
      <c r="B70" s="135">
        <v>20.14</v>
      </c>
      <c r="C70" s="355">
        <v>10.32</v>
      </c>
      <c r="D70" s="325">
        <v>93</v>
      </c>
      <c r="E70" s="137">
        <v>0</v>
      </c>
      <c r="F70" s="137">
        <v>0</v>
      </c>
      <c r="G70" s="103"/>
    </row>
    <row r="71" spans="1:7" ht="20.25">
      <c r="A71" s="136">
        <v>41308</v>
      </c>
      <c r="B71" s="135">
        <v>10.76</v>
      </c>
      <c r="C71" s="356">
        <v>0</v>
      </c>
      <c r="D71" s="326">
        <v>52</v>
      </c>
      <c r="E71" s="137">
        <v>0</v>
      </c>
      <c r="F71" s="137">
        <v>0</v>
      </c>
      <c r="G71" s="103"/>
    </row>
    <row r="72" spans="1:7" ht="20.25">
      <c r="A72" s="136">
        <v>41309</v>
      </c>
      <c r="B72" s="135">
        <v>12.21</v>
      </c>
      <c r="C72" s="356">
        <v>0</v>
      </c>
      <c r="D72" s="349">
        <v>0</v>
      </c>
      <c r="E72" s="358">
        <v>1</v>
      </c>
      <c r="F72" s="326">
        <v>1</v>
      </c>
      <c r="G72" s="103"/>
    </row>
    <row r="73" spans="1:7" ht="20.25">
      <c r="A73" s="136">
        <v>41310</v>
      </c>
      <c r="B73" s="135">
        <v>113.36</v>
      </c>
      <c r="C73" s="356">
        <v>29.51</v>
      </c>
      <c r="D73" s="326">
        <v>97</v>
      </c>
      <c r="E73" s="358">
        <v>14</v>
      </c>
      <c r="F73" s="325">
        <v>1</v>
      </c>
      <c r="G73" s="103" t="s">
        <v>1</v>
      </c>
    </row>
    <row r="74" spans="1:7" ht="20.25">
      <c r="A74" s="136">
        <v>41311</v>
      </c>
      <c r="B74" s="135">
        <v>149.21</v>
      </c>
      <c r="C74" s="356">
        <v>44.32</v>
      </c>
      <c r="D74" s="326">
        <v>92</v>
      </c>
      <c r="E74" s="357">
        <v>21</v>
      </c>
      <c r="F74" s="137">
        <v>0</v>
      </c>
      <c r="G74" s="103"/>
    </row>
    <row r="75" spans="1:7" ht="20.25">
      <c r="A75" s="136">
        <v>41312</v>
      </c>
      <c r="B75" s="135">
        <v>191.73</v>
      </c>
      <c r="C75" s="356">
        <v>48.87</v>
      </c>
      <c r="D75" s="325">
        <v>70</v>
      </c>
      <c r="E75" s="358">
        <v>24</v>
      </c>
      <c r="F75" s="326">
        <v>1</v>
      </c>
      <c r="G75" s="103"/>
    </row>
    <row r="76" spans="1:7" ht="20.25">
      <c r="A76" s="136">
        <v>41313</v>
      </c>
      <c r="B76" s="135">
        <v>134.37</v>
      </c>
      <c r="C76" s="356">
        <v>39.8</v>
      </c>
      <c r="D76" s="326">
        <v>74</v>
      </c>
      <c r="E76" s="357">
        <v>15</v>
      </c>
      <c r="F76" s="137">
        <v>0</v>
      </c>
      <c r="G76" s="103"/>
    </row>
    <row r="77" spans="1:7" ht="20.25">
      <c r="A77" s="136">
        <v>41314</v>
      </c>
      <c r="B77" s="135">
        <v>41.78</v>
      </c>
      <c r="C77" s="356">
        <v>8</v>
      </c>
      <c r="D77" s="325">
        <v>63</v>
      </c>
      <c r="E77" s="358">
        <v>2</v>
      </c>
      <c r="F77" s="137">
        <v>0</v>
      </c>
      <c r="G77" s="103"/>
    </row>
    <row r="78" spans="1:7" ht="20.25">
      <c r="A78" s="136">
        <v>41315</v>
      </c>
      <c r="B78" s="135">
        <v>13.63</v>
      </c>
      <c r="C78" s="356">
        <v>2</v>
      </c>
      <c r="D78" s="326">
        <v>73</v>
      </c>
      <c r="E78" s="137">
        <v>0</v>
      </c>
      <c r="F78" s="137">
        <v>0</v>
      </c>
      <c r="G78" s="103"/>
    </row>
    <row r="79" spans="1:7" ht="20.25">
      <c r="A79" s="136">
        <v>41316</v>
      </c>
      <c r="B79" s="135">
        <v>120.25</v>
      </c>
      <c r="C79" s="356">
        <v>21.4</v>
      </c>
      <c r="D79" s="326">
        <v>1</v>
      </c>
      <c r="E79" s="358">
        <v>19</v>
      </c>
      <c r="F79" s="326">
        <v>1</v>
      </c>
      <c r="G79" s="103"/>
    </row>
    <row r="80" spans="1:8" ht="20.25">
      <c r="A80" s="136">
        <v>41317</v>
      </c>
      <c r="B80" s="135">
        <v>133.21</v>
      </c>
      <c r="C80" s="356">
        <v>38.43</v>
      </c>
      <c r="D80" s="326">
        <v>86</v>
      </c>
      <c r="E80" s="358">
        <v>21</v>
      </c>
      <c r="F80" s="137">
        <v>0</v>
      </c>
      <c r="G80" s="103"/>
      <c r="H80" s="33" t="s">
        <v>1</v>
      </c>
    </row>
    <row r="81" spans="1:7" ht="21" customHeight="1">
      <c r="A81" s="136">
        <v>41318</v>
      </c>
      <c r="B81" s="135">
        <v>143.55</v>
      </c>
      <c r="C81" s="356">
        <v>61.06</v>
      </c>
      <c r="D81" s="326">
        <v>77</v>
      </c>
      <c r="E81" s="357">
        <v>21</v>
      </c>
      <c r="F81" s="137">
        <v>0</v>
      </c>
      <c r="G81" s="103"/>
    </row>
    <row r="82" spans="1:7" ht="21" customHeight="1">
      <c r="A82" s="136">
        <v>41319</v>
      </c>
      <c r="B82" s="135">
        <v>238.23</v>
      </c>
      <c r="C82" s="356">
        <v>33.63</v>
      </c>
      <c r="D82" s="326">
        <v>109</v>
      </c>
      <c r="E82" s="358">
        <v>24</v>
      </c>
      <c r="F82" s="325">
        <v>2</v>
      </c>
      <c r="G82" s="103"/>
    </row>
    <row r="83" spans="1:7" ht="21" customHeight="1">
      <c r="A83" s="136">
        <v>41320</v>
      </c>
      <c r="B83" s="135">
        <v>149.53</v>
      </c>
      <c r="C83" s="355">
        <v>54.23</v>
      </c>
      <c r="D83" s="326">
        <v>76</v>
      </c>
      <c r="E83" s="357">
        <v>23</v>
      </c>
      <c r="F83" s="137">
        <v>0</v>
      </c>
      <c r="G83" s="103"/>
    </row>
    <row r="84" spans="1:7" ht="21" customHeight="1">
      <c r="A84" s="136">
        <v>41321</v>
      </c>
      <c r="B84" s="135">
        <v>46.08</v>
      </c>
      <c r="C84" s="356">
        <v>10.48</v>
      </c>
      <c r="D84" s="325">
        <v>92</v>
      </c>
      <c r="E84" s="358">
        <v>2</v>
      </c>
      <c r="F84" s="137">
        <v>0</v>
      </c>
      <c r="G84" s="103"/>
    </row>
    <row r="85" spans="1:7" ht="21" customHeight="1">
      <c r="A85" s="136">
        <v>41322</v>
      </c>
      <c r="B85" s="135">
        <v>15.94</v>
      </c>
      <c r="C85" s="356">
        <v>9.12</v>
      </c>
      <c r="D85" s="326">
        <v>79</v>
      </c>
      <c r="E85" s="137">
        <v>0</v>
      </c>
      <c r="F85" s="137">
        <v>0</v>
      </c>
      <c r="G85" s="103"/>
    </row>
    <row r="86" spans="1:7" ht="21" customHeight="1">
      <c r="A86" s="136">
        <v>41323</v>
      </c>
      <c r="B86" s="135">
        <v>46.24</v>
      </c>
      <c r="C86" s="356">
        <v>24.54</v>
      </c>
      <c r="D86" s="349">
        <v>0</v>
      </c>
      <c r="E86" s="358">
        <v>6</v>
      </c>
      <c r="F86" s="137">
        <v>0</v>
      </c>
      <c r="G86" s="103"/>
    </row>
    <row r="87" spans="1:7" ht="21" customHeight="1">
      <c r="A87" s="136">
        <v>41324</v>
      </c>
      <c r="B87" s="135">
        <v>85.28</v>
      </c>
      <c r="C87" s="356">
        <v>36.9</v>
      </c>
      <c r="D87" s="326">
        <v>63</v>
      </c>
      <c r="E87" s="358">
        <v>13</v>
      </c>
      <c r="F87" s="325">
        <v>1</v>
      </c>
      <c r="G87" s="103"/>
    </row>
    <row r="88" spans="1:7" ht="21" customHeight="1">
      <c r="A88" s="136">
        <v>41325</v>
      </c>
      <c r="B88" s="135">
        <v>157.55</v>
      </c>
      <c r="C88" s="356">
        <v>49.39</v>
      </c>
      <c r="D88" s="326">
        <v>75</v>
      </c>
      <c r="E88" s="357">
        <v>18</v>
      </c>
      <c r="F88" s="326">
        <v>2</v>
      </c>
      <c r="G88" s="103"/>
    </row>
    <row r="89" spans="1:7" ht="21" customHeight="1">
      <c r="A89" s="136">
        <v>41326</v>
      </c>
      <c r="B89" s="135">
        <v>135.88</v>
      </c>
      <c r="C89" s="356">
        <v>46.53</v>
      </c>
      <c r="D89" s="326">
        <v>81</v>
      </c>
      <c r="E89" s="358">
        <v>16</v>
      </c>
      <c r="F89" s="325">
        <v>1</v>
      </c>
      <c r="G89" s="103"/>
    </row>
    <row r="90" spans="1:7" ht="21" customHeight="1">
      <c r="A90" s="136">
        <v>41327</v>
      </c>
      <c r="B90" s="135">
        <v>187.01</v>
      </c>
      <c r="C90" s="355">
        <v>72.22</v>
      </c>
      <c r="D90" s="326">
        <v>87</v>
      </c>
      <c r="E90" s="357">
        <v>29</v>
      </c>
      <c r="F90" s="137">
        <v>0</v>
      </c>
      <c r="G90" s="103"/>
    </row>
    <row r="91" spans="1:7" ht="21" customHeight="1">
      <c r="A91" s="136">
        <v>41328</v>
      </c>
      <c r="B91" s="135">
        <v>69.43</v>
      </c>
      <c r="C91" s="356">
        <v>20.38</v>
      </c>
      <c r="D91" s="326">
        <v>73</v>
      </c>
      <c r="E91" s="358">
        <v>3</v>
      </c>
      <c r="F91" s="137">
        <v>0</v>
      </c>
      <c r="G91" s="103" t="s">
        <v>1</v>
      </c>
    </row>
    <row r="92" spans="1:7" ht="21" customHeight="1">
      <c r="A92" s="136">
        <v>41329</v>
      </c>
      <c r="B92" s="135">
        <v>13.77</v>
      </c>
      <c r="C92" s="356">
        <v>5.84</v>
      </c>
      <c r="D92" s="326">
        <v>74</v>
      </c>
      <c r="E92" s="137">
        <v>0</v>
      </c>
      <c r="F92" s="137">
        <v>0</v>
      </c>
      <c r="G92" s="103"/>
    </row>
    <row r="93" spans="1:7" ht="21" customHeight="1">
      <c r="A93" s="136">
        <v>41330</v>
      </c>
      <c r="B93" s="135">
        <v>109.66</v>
      </c>
      <c r="C93" s="356">
        <v>13.04</v>
      </c>
      <c r="D93" s="349">
        <v>0</v>
      </c>
      <c r="E93" s="358">
        <v>18</v>
      </c>
      <c r="F93" s="326">
        <v>1</v>
      </c>
      <c r="G93" s="103"/>
    </row>
    <row r="94" spans="1:7" ht="21" customHeight="1">
      <c r="A94" s="136">
        <v>41331</v>
      </c>
      <c r="B94" s="135">
        <v>120.06</v>
      </c>
      <c r="C94" s="356">
        <v>33.74</v>
      </c>
      <c r="D94" s="326">
        <v>88</v>
      </c>
      <c r="E94" s="358">
        <v>16</v>
      </c>
      <c r="F94" s="325">
        <v>1</v>
      </c>
      <c r="G94" s="103"/>
    </row>
    <row r="95" spans="1:9" ht="21" customHeight="1">
      <c r="A95" s="136">
        <v>41332</v>
      </c>
      <c r="B95" s="135">
        <v>123.48</v>
      </c>
      <c r="C95" s="356">
        <v>31.58</v>
      </c>
      <c r="D95" s="326">
        <v>87</v>
      </c>
      <c r="E95" s="357">
        <v>15</v>
      </c>
      <c r="F95" s="326">
        <v>3</v>
      </c>
      <c r="G95" s="103"/>
      <c r="I95" s="33" t="s">
        <v>1</v>
      </c>
    </row>
    <row r="96" spans="1:7" ht="21" customHeight="1">
      <c r="A96" s="136">
        <v>41333</v>
      </c>
      <c r="B96" s="135">
        <v>242.99</v>
      </c>
      <c r="C96" s="356">
        <v>110.22</v>
      </c>
      <c r="D96" s="326">
        <v>111</v>
      </c>
      <c r="E96" s="358">
        <v>22</v>
      </c>
      <c r="F96" s="326">
        <v>6</v>
      </c>
      <c r="G96" s="103"/>
    </row>
    <row r="97" spans="1:7" ht="20.25" hidden="1">
      <c r="A97" s="136"/>
      <c r="B97" s="221"/>
      <c r="C97" s="221"/>
      <c r="D97" s="204"/>
      <c r="E97" s="350"/>
      <c r="F97" s="349"/>
      <c r="G97" s="103"/>
    </row>
    <row r="98" spans="1:7" ht="20.25" hidden="1">
      <c r="A98" s="136"/>
      <c r="B98" s="221"/>
      <c r="C98" s="221"/>
      <c r="D98" s="204"/>
      <c r="E98" s="204"/>
      <c r="F98" s="351"/>
      <c r="G98" s="103" t="s">
        <v>1</v>
      </c>
    </row>
    <row r="99" spans="1:7" ht="21" hidden="1" thickBot="1">
      <c r="A99" s="136"/>
      <c r="B99" s="352"/>
      <c r="C99" s="352"/>
      <c r="D99" s="353"/>
      <c r="E99" s="354"/>
      <c r="F99" s="354"/>
      <c r="G99" s="103"/>
    </row>
    <row r="100" spans="1:7" ht="20.25">
      <c r="A100" s="46" t="s">
        <v>36</v>
      </c>
      <c r="B100" s="134">
        <f>SUM(B69:B99)</f>
        <v>2977.8399999999992</v>
      </c>
      <c r="C100" s="104">
        <f>SUM(C69:C99)</f>
        <v>892.9600000000002</v>
      </c>
      <c r="D100" s="105">
        <f>SUM(D69:D99)</f>
        <v>1964</v>
      </c>
      <c r="E100" s="105">
        <f>SUM(E69:E99)</f>
        <v>362</v>
      </c>
      <c r="F100" s="105">
        <f>SUM(F69:F99)</f>
        <v>22</v>
      </c>
      <c r="G100" s="44"/>
    </row>
    <row r="101" spans="1:7" ht="20.25">
      <c r="A101" s="109"/>
      <c r="B101" s="109"/>
      <c r="C101" s="110"/>
      <c r="D101" s="110"/>
      <c r="E101" s="111"/>
      <c r="F101" s="68"/>
      <c r="G101" s="44"/>
    </row>
    <row r="102" spans="1:7" ht="18">
      <c r="A102" s="40"/>
      <c r="B102" s="40"/>
      <c r="C102" s="43"/>
      <c r="D102" s="41"/>
      <c r="E102" s="42"/>
      <c r="F102" s="40"/>
      <c r="G102" s="33" t="s">
        <v>1</v>
      </c>
    </row>
    <row r="103" spans="1:6" ht="20.25">
      <c r="A103" s="44"/>
      <c r="B103" s="44"/>
      <c r="C103" s="45"/>
      <c r="D103" s="46"/>
      <c r="E103" s="47"/>
      <c r="F103" s="44" t="s">
        <v>1</v>
      </c>
    </row>
    <row r="104" spans="1:8" ht="20.25">
      <c r="A104" s="44"/>
      <c r="B104" s="44"/>
      <c r="C104" s="45"/>
      <c r="D104" s="46"/>
      <c r="E104" s="47"/>
      <c r="F104" s="44"/>
      <c r="H104" s="33" t="s">
        <v>1</v>
      </c>
    </row>
    <row r="105" spans="1:6" ht="20.25">
      <c r="A105" s="44"/>
      <c r="B105" s="44"/>
      <c r="C105" s="45"/>
      <c r="D105" s="46"/>
      <c r="E105" s="47"/>
      <c r="F105" s="44"/>
    </row>
    <row r="106" spans="1:6" ht="20.25">
      <c r="A106" s="44"/>
      <c r="B106" s="44"/>
      <c r="C106" s="45"/>
      <c r="D106" s="46"/>
      <c r="E106" s="47"/>
      <c r="F106" s="44"/>
    </row>
  </sheetData>
  <printOptions horizontalCentered="1"/>
  <pageMargins left="0.75" right="0.75" top="0.75" bottom="0.75" header="0.3" footer="0.3"/>
  <pageSetup fitToHeight="1" fitToWidth="1" horizontalDpi="600" verticalDpi="600" orientation="portrait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workbookViewId="0" topLeftCell="A1">
      <selection activeCell="E32" sqref="E32"/>
    </sheetView>
  </sheetViews>
  <sheetFormatPr defaultColWidth="9.140625" defaultRowHeight="12.75"/>
  <cols>
    <col min="1" max="1" width="77.140625" style="33" customWidth="1"/>
    <col min="2" max="2" width="15.7109375" style="33" customWidth="1"/>
    <col min="3" max="3" width="15.7109375" style="48" customWidth="1"/>
    <col min="4" max="4" width="16.57421875" style="49" customWidth="1"/>
    <col min="5" max="5" width="15.7109375" style="50" customWidth="1"/>
    <col min="6" max="6" width="15.7109375" style="33" customWidth="1"/>
    <col min="7" max="7" width="18.8515625" style="33" customWidth="1"/>
    <col min="8" max="8" width="9.8515625" style="33" bestFit="1" customWidth="1"/>
    <col min="9" max="16384" width="9.140625" style="33" customWidth="1"/>
  </cols>
  <sheetData>
    <row r="1" spans="1:7" s="6" customFormat="1" ht="27.75">
      <c r="A1" s="1" t="s">
        <v>0</v>
      </c>
      <c r="B1" s="52"/>
      <c r="C1" s="2"/>
      <c r="D1" s="2"/>
      <c r="E1" s="3"/>
      <c r="F1" s="4"/>
      <c r="G1" s="5"/>
    </row>
    <row r="2" spans="1:7" s="6" customFormat="1" ht="28.5" thickBot="1">
      <c r="A2" s="7" t="s">
        <v>89</v>
      </c>
      <c r="B2" s="53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64" t="s">
        <v>3</v>
      </c>
      <c r="B5" s="64"/>
      <c r="C5" s="22"/>
      <c r="D5" s="22"/>
      <c r="E5" s="374">
        <v>169.5</v>
      </c>
      <c r="F5" s="21">
        <f>E5/E8</f>
        <v>0.06460145286571284</v>
      </c>
      <c r="G5" s="63"/>
      <c r="H5" s="57" t="s">
        <v>1</v>
      </c>
    </row>
    <row r="6" spans="1:8" s="19" customFormat="1" ht="20.25">
      <c r="A6" s="64" t="s">
        <v>40</v>
      </c>
      <c r="B6" s="64"/>
      <c r="C6" s="22"/>
      <c r="D6" s="22"/>
      <c r="E6" s="374">
        <v>907.98</v>
      </c>
      <c r="F6" s="21">
        <f>E6/E8</f>
        <v>0.34605797742188754</v>
      </c>
      <c r="G6" s="63"/>
      <c r="H6" s="58"/>
    </row>
    <row r="7" spans="1:8" s="19" customFormat="1" ht="21" thickBot="1">
      <c r="A7" s="64" t="s">
        <v>4</v>
      </c>
      <c r="B7" s="64"/>
      <c r="C7" s="22"/>
      <c r="D7" s="22"/>
      <c r="E7" s="374">
        <v>1546.3</v>
      </c>
      <c r="F7" s="21">
        <f>E7/E8</f>
        <v>0.5893405697123997</v>
      </c>
      <c r="G7" s="63"/>
      <c r="H7" s="57"/>
    </row>
    <row r="8" spans="1:8" s="19" customFormat="1" ht="21" thickBot="1">
      <c r="A8" s="64" t="s">
        <v>28</v>
      </c>
      <c r="B8" s="63"/>
      <c r="C8" s="22"/>
      <c r="D8" s="22"/>
      <c r="E8" s="379">
        <f>SUM(E5:E7)</f>
        <v>2623.7799999999997</v>
      </c>
      <c r="F8" s="18"/>
      <c r="G8" s="63"/>
      <c r="H8" s="57"/>
    </row>
    <row r="9" spans="1:8" s="19" customFormat="1" ht="20.25">
      <c r="A9" s="64"/>
      <c r="B9" s="63"/>
      <c r="C9" s="22"/>
      <c r="D9" s="22"/>
      <c r="E9" s="366"/>
      <c r="F9" s="18"/>
      <c r="G9" s="107"/>
      <c r="H9" s="57"/>
    </row>
    <row r="10" spans="1:8" s="19" customFormat="1" ht="21" thickBot="1">
      <c r="A10" s="23"/>
      <c r="B10" s="23"/>
      <c r="C10" s="22"/>
      <c r="D10" s="22"/>
      <c r="E10" s="367"/>
      <c r="F10" s="106"/>
      <c r="G10" s="108"/>
      <c r="H10" s="56"/>
    </row>
    <row r="11" spans="1:8" s="19" customFormat="1" ht="21" thickBot="1">
      <c r="A11" s="25" t="s">
        <v>45</v>
      </c>
      <c r="B11" s="54"/>
      <c r="C11" s="26"/>
      <c r="D11" s="27"/>
      <c r="E11" s="366"/>
      <c r="F11" s="28"/>
      <c r="G11" s="63"/>
      <c r="H11" s="20"/>
    </row>
    <row r="12" spans="1:8" s="19" customFormat="1" ht="20.25">
      <c r="A12" s="65" t="s">
        <v>5</v>
      </c>
      <c r="B12" s="65"/>
      <c r="C12" s="66"/>
      <c r="D12" s="67"/>
      <c r="E12" s="374">
        <v>380.04</v>
      </c>
      <c r="F12" s="28"/>
      <c r="G12" s="63" t="s">
        <v>1</v>
      </c>
      <c r="H12" s="59"/>
    </row>
    <row r="13" spans="1:8" s="19" customFormat="1" ht="20.25">
      <c r="A13" s="65" t="s">
        <v>43</v>
      </c>
      <c r="B13" s="65" t="s">
        <v>1</v>
      </c>
      <c r="C13" s="66"/>
      <c r="D13" s="67"/>
      <c r="E13" s="374">
        <v>657.38</v>
      </c>
      <c r="F13" s="28"/>
      <c r="G13" s="63"/>
      <c r="H13" s="59"/>
    </row>
    <row r="14" spans="1:8" s="19" customFormat="1" ht="20.25">
      <c r="A14" s="65" t="s">
        <v>52</v>
      </c>
      <c r="B14" s="65"/>
      <c r="C14" s="66" t="s">
        <v>10</v>
      </c>
      <c r="D14" s="67"/>
      <c r="E14" s="373">
        <v>77.65</v>
      </c>
      <c r="F14" s="28"/>
      <c r="G14" s="63"/>
      <c r="H14" s="59"/>
    </row>
    <row r="15" spans="1:8" s="19" customFormat="1" ht="20.25">
      <c r="A15" s="44" t="s">
        <v>46</v>
      </c>
      <c r="B15" s="44"/>
      <c r="C15" s="68"/>
      <c r="D15" s="68"/>
      <c r="E15" s="374">
        <v>30.2</v>
      </c>
      <c r="F15" s="68"/>
      <c r="G15" s="63"/>
      <c r="H15" s="20"/>
    </row>
    <row r="16" spans="1:8" s="19" customFormat="1" ht="20.25">
      <c r="A16" s="65" t="s">
        <v>6</v>
      </c>
      <c r="B16" s="65"/>
      <c r="C16" s="66"/>
      <c r="D16" s="67"/>
      <c r="E16" s="374">
        <v>112.02</v>
      </c>
      <c r="F16" s="28"/>
      <c r="G16" s="63" t="s">
        <v>1</v>
      </c>
      <c r="H16" s="20" t="s">
        <v>1</v>
      </c>
    </row>
    <row r="17" spans="1:8" s="19" customFormat="1" ht="20.25">
      <c r="A17" s="65" t="s">
        <v>8</v>
      </c>
      <c r="B17" s="65"/>
      <c r="C17" s="66"/>
      <c r="D17" s="67"/>
      <c r="E17" s="374">
        <v>0</v>
      </c>
      <c r="F17" s="28"/>
      <c r="G17" s="63" t="s">
        <v>1</v>
      </c>
      <c r="H17" s="20"/>
    </row>
    <row r="18" spans="1:8" s="19" customFormat="1" ht="20.25">
      <c r="A18" s="65" t="s">
        <v>7</v>
      </c>
      <c r="B18" s="65"/>
      <c r="C18" s="66"/>
      <c r="D18" s="67"/>
      <c r="E18" s="374">
        <v>0</v>
      </c>
      <c r="F18" s="28"/>
      <c r="G18" s="63"/>
      <c r="H18" s="20"/>
    </row>
    <row r="19" spans="1:8" s="19" customFormat="1" ht="20.25">
      <c r="A19" s="65" t="s">
        <v>9</v>
      </c>
      <c r="B19" s="65"/>
      <c r="C19" s="66"/>
      <c r="D19" s="67"/>
      <c r="E19" s="374">
        <v>29.87</v>
      </c>
      <c r="F19" s="28"/>
      <c r="G19" s="63"/>
      <c r="H19" s="20"/>
    </row>
    <row r="20" spans="1:8" s="19" customFormat="1" ht="20.25">
      <c r="A20" s="65" t="s">
        <v>55</v>
      </c>
      <c r="B20" s="65"/>
      <c r="C20" s="66"/>
      <c r="D20" s="67"/>
      <c r="E20" s="374">
        <v>5.7</v>
      </c>
      <c r="F20" s="28"/>
      <c r="G20" s="63"/>
      <c r="H20" s="20"/>
    </row>
    <row r="21" spans="1:8" s="19" customFormat="1" ht="21" thickBot="1">
      <c r="A21" s="65" t="s">
        <v>47</v>
      </c>
      <c r="B21" s="65"/>
      <c r="C21" s="66"/>
      <c r="D21" s="67"/>
      <c r="E21" s="381">
        <v>3.77</v>
      </c>
      <c r="F21" s="28"/>
      <c r="G21" s="63" t="s">
        <v>1</v>
      </c>
      <c r="H21" s="20"/>
    </row>
    <row r="22" spans="1:8" s="19" customFormat="1" ht="21" thickBot="1">
      <c r="A22" s="65"/>
      <c r="B22" s="65"/>
      <c r="C22" s="66"/>
      <c r="D22" s="67"/>
      <c r="E22" s="379">
        <f>SUM(E12:E21)</f>
        <v>1296.63</v>
      </c>
      <c r="F22" s="28"/>
      <c r="G22" s="63"/>
      <c r="H22" s="20"/>
    </row>
    <row r="23" spans="1:8" s="19" customFormat="1" ht="21" thickBot="1">
      <c r="A23" s="65"/>
      <c r="B23" s="65"/>
      <c r="C23" s="66"/>
      <c r="D23" s="67"/>
      <c r="E23" s="366"/>
      <c r="F23" s="28"/>
      <c r="G23" s="63"/>
      <c r="H23" s="20"/>
    </row>
    <row r="24" spans="1:8" s="19" customFormat="1" ht="21" thickBot="1">
      <c r="A24" s="69" t="s">
        <v>51</v>
      </c>
      <c r="B24" s="70"/>
      <c r="C24" s="71"/>
      <c r="D24" s="72"/>
      <c r="E24" s="368"/>
      <c r="F24" s="28" t="s">
        <v>10</v>
      </c>
      <c r="G24" s="63"/>
      <c r="H24" s="20"/>
    </row>
    <row r="25" spans="1:7" ht="20.25">
      <c r="A25" s="44"/>
      <c r="B25" s="44"/>
      <c r="C25" s="45"/>
      <c r="D25" s="46"/>
      <c r="E25" s="369"/>
      <c r="F25" s="44"/>
      <c r="G25" s="44"/>
    </row>
    <row r="26" spans="1:8" s="19" customFormat="1" ht="20.25">
      <c r="A26" s="44" t="s">
        <v>37</v>
      </c>
      <c r="B26" s="44"/>
      <c r="C26" s="68"/>
      <c r="D26" s="68"/>
      <c r="E26" s="374">
        <f>50*4/2000</f>
        <v>0.1</v>
      </c>
      <c r="F26" s="66"/>
      <c r="G26" s="63"/>
      <c r="H26" s="20"/>
    </row>
    <row r="27" spans="1:8" s="19" customFormat="1" ht="20.25">
      <c r="A27" s="44" t="s">
        <v>11</v>
      </c>
      <c r="B27" s="44"/>
      <c r="C27" s="68"/>
      <c r="D27" s="68"/>
      <c r="E27" s="377">
        <v>8.52</v>
      </c>
      <c r="F27" s="68"/>
      <c r="G27" s="63"/>
      <c r="H27" s="20"/>
    </row>
    <row r="28" spans="1:8" s="19" customFormat="1" ht="20.25">
      <c r="A28" s="44" t="s">
        <v>12</v>
      </c>
      <c r="B28" s="44"/>
      <c r="C28" s="68"/>
      <c r="D28" s="68"/>
      <c r="E28" s="375">
        <v>2.35</v>
      </c>
      <c r="F28" s="68"/>
      <c r="G28" s="63"/>
      <c r="H28" s="20"/>
    </row>
    <row r="29" spans="1:8" s="19" customFormat="1" ht="20.25">
      <c r="A29" s="44" t="s">
        <v>13</v>
      </c>
      <c r="B29" s="44"/>
      <c r="C29" s="68"/>
      <c r="D29" s="68"/>
      <c r="E29" s="375">
        <v>31.86</v>
      </c>
      <c r="F29" s="68"/>
      <c r="G29" s="63"/>
      <c r="H29" s="20"/>
    </row>
    <row r="30" spans="1:8" s="19" customFormat="1" ht="20.25">
      <c r="A30" s="44" t="s">
        <v>14</v>
      </c>
      <c r="B30" s="44"/>
      <c r="C30" s="68"/>
      <c r="D30" s="68"/>
      <c r="E30" s="373">
        <v>2.38</v>
      </c>
      <c r="F30" s="68"/>
      <c r="G30" s="63"/>
      <c r="H30" s="20"/>
    </row>
    <row r="31" spans="1:8" s="19" customFormat="1" ht="20.25">
      <c r="A31" s="44" t="s">
        <v>15</v>
      </c>
      <c r="B31" s="44"/>
      <c r="C31" s="68"/>
      <c r="D31" s="68"/>
      <c r="E31" s="374">
        <f>225*3/2000</f>
        <v>0.3375</v>
      </c>
      <c r="F31" s="68"/>
      <c r="G31" s="63"/>
      <c r="H31" s="20"/>
    </row>
    <row r="32" spans="1:8" s="19" customFormat="1" ht="20.25">
      <c r="A32" s="44" t="s">
        <v>16</v>
      </c>
      <c r="B32" s="44"/>
      <c r="C32" s="68"/>
      <c r="D32" s="68"/>
      <c r="E32" s="374">
        <v>2.59</v>
      </c>
      <c r="F32" s="68"/>
      <c r="G32" s="63" t="s">
        <v>1</v>
      </c>
      <c r="H32" s="20"/>
    </row>
    <row r="33" spans="1:8" s="19" customFormat="1" ht="20.25">
      <c r="A33" s="44" t="s">
        <v>17</v>
      </c>
      <c r="B33" s="44"/>
      <c r="C33" s="68"/>
      <c r="D33" s="68"/>
      <c r="E33" s="374">
        <v>4.16</v>
      </c>
      <c r="F33" s="68" t="s">
        <v>1</v>
      </c>
      <c r="G33" s="63"/>
      <c r="H33" s="20"/>
    </row>
    <row r="34" spans="1:8" s="19" customFormat="1" ht="20.25">
      <c r="A34" s="44" t="s">
        <v>38</v>
      </c>
      <c r="B34" s="44"/>
      <c r="C34" s="68"/>
      <c r="D34" s="68"/>
      <c r="E34" s="374">
        <v>0.72</v>
      </c>
      <c r="F34" s="66"/>
      <c r="G34" s="63"/>
      <c r="H34" s="20"/>
    </row>
    <row r="35" spans="1:8" s="19" customFormat="1" ht="20.25">
      <c r="A35" s="44" t="s">
        <v>50</v>
      </c>
      <c r="B35" s="68"/>
      <c r="C35" s="68"/>
      <c r="D35" s="76"/>
      <c r="E35" s="374">
        <f>1250/24*40/2000</f>
        <v>1.0416666666666667</v>
      </c>
      <c r="F35" s="66"/>
      <c r="G35" s="63"/>
      <c r="H35" s="20"/>
    </row>
    <row r="36" spans="1:8" s="19" customFormat="1" ht="21" thickBot="1">
      <c r="A36" s="44" t="s">
        <v>18</v>
      </c>
      <c r="B36" s="44"/>
      <c r="C36" s="68"/>
      <c r="D36" s="68"/>
      <c r="E36" s="376">
        <v>0</v>
      </c>
      <c r="F36" s="66" t="s">
        <v>1</v>
      </c>
      <c r="G36" s="63" t="s">
        <v>1</v>
      </c>
      <c r="H36" s="20"/>
    </row>
    <row r="37" spans="1:8" s="19" customFormat="1" ht="21" thickTop="1">
      <c r="A37" s="44"/>
      <c r="B37" s="44"/>
      <c r="C37" s="68"/>
      <c r="D37" s="68"/>
      <c r="E37" s="380">
        <f>SUM(E26:E36)</f>
        <v>54.05916666666666</v>
      </c>
      <c r="F37" s="66"/>
      <c r="G37" s="63"/>
      <c r="H37" s="20"/>
    </row>
    <row r="38" spans="1:8" s="19" customFormat="1" ht="21" thickBot="1">
      <c r="A38" s="73"/>
      <c r="B38" s="73"/>
      <c r="C38" s="68"/>
      <c r="D38" s="74"/>
      <c r="E38" s="366"/>
      <c r="F38" s="30"/>
      <c r="G38" s="63"/>
      <c r="H38" s="20"/>
    </row>
    <row r="39" spans="1:8" s="19" customFormat="1" ht="21" thickBot="1">
      <c r="A39" s="15" t="s">
        <v>19</v>
      </c>
      <c r="B39" s="23"/>
      <c r="C39" s="75"/>
      <c r="D39" s="64"/>
      <c r="E39" s="370"/>
      <c r="F39" s="18"/>
      <c r="G39" s="63" t="s">
        <v>1</v>
      </c>
      <c r="H39" s="20"/>
    </row>
    <row r="40" spans="1:8" s="19" customFormat="1" ht="20.25">
      <c r="A40" s="64" t="s">
        <v>20</v>
      </c>
      <c r="B40" s="64"/>
      <c r="C40" s="22"/>
      <c r="D40" s="22" t="s">
        <v>1</v>
      </c>
      <c r="E40" s="374">
        <v>70.15</v>
      </c>
      <c r="F40" s="18"/>
      <c r="G40" s="63"/>
      <c r="H40" s="20"/>
    </row>
    <row r="41" spans="1:8" s="19" customFormat="1" ht="20.25">
      <c r="A41" s="64" t="s">
        <v>39</v>
      </c>
      <c r="B41" s="64"/>
      <c r="C41" s="22"/>
      <c r="D41" s="22"/>
      <c r="E41" s="374">
        <v>23.26</v>
      </c>
      <c r="F41" s="18"/>
      <c r="G41" s="63"/>
      <c r="H41" s="20" t="s">
        <v>1</v>
      </c>
    </row>
    <row r="42" spans="1:8" s="19" customFormat="1" ht="20.25">
      <c r="A42" s="64" t="s">
        <v>21</v>
      </c>
      <c r="B42" s="64"/>
      <c r="C42" s="22"/>
      <c r="D42" s="22"/>
      <c r="E42" s="378">
        <v>0</v>
      </c>
      <c r="F42" s="18"/>
      <c r="G42" s="63"/>
      <c r="H42" s="20"/>
    </row>
    <row r="43" spans="1:8" s="19" customFormat="1" ht="20.25">
      <c r="A43" s="64" t="s">
        <v>22</v>
      </c>
      <c r="B43" s="64"/>
      <c r="C43" s="22"/>
      <c r="D43" s="22"/>
      <c r="E43" s="374">
        <v>798.43</v>
      </c>
      <c r="F43" s="18"/>
      <c r="G43" s="63"/>
      <c r="H43" s="20"/>
    </row>
    <row r="44" spans="1:8" s="19" customFormat="1" ht="20.25">
      <c r="A44" s="64" t="s">
        <v>23</v>
      </c>
      <c r="B44" s="64"/>
      <c r="C44" s="22"/>
      <c r="D44" s="22"/>
      <c r="E44" s="374">
        <v>2.8</v>
      </c>
      <c r="F44" s="18"/>
      <c r="G44" s="63"/>
      <c r="H44" s="20"/>
    </row>
    <row r="45" spans="1:8" s="19" customFormat="1" ht="20.25">
      <c r="A45" s="64" t="s">
        <v>24</v>
      </c>
      <c r="B45" s="64"/>
      <c r="C45" s="22"/>
      <c r="D45" s="22"/>
      <c r="E45" s="374">
        <v>6.97</v>
      </c>
      <c r="F45" s="18"/>
      <c r="G45" s="63"/>
      <c r="H45" s="20"/>
    </row>
    <row r="46" spans="1:8" s="19" customFormat="1" ht="20.25">
      <c r="A46" s="64" t="s">
        <v>48</v>
      </c>
      <c r="B46" s="64"/>
      <c r="C46" s="22"/>
      <c r="D46" s="22"/>
      <c r="E46" s="374">
        <f>51.16+2.69</f>
        <v>53.849999999999994</v>
      </c>
      <c r="F46" s="18"/>
      <c r="G46" s="63"/>
      <c r="H46" s="20"/>
    </row>
    <row r="47" spans="1:8" s="19" customFormat="1" ht="21" thickBot="1">
      <c r="A47" s="64" t="s">
        <v>49</v>
      </c>
      <c r="B47" s="64"/>
      <c r="C47" s="22"/>
      <c r="D47" s="22"/>
      <c r="E47" s="374">
        <f>0.99</f>
        <v>0.99</v>
      </c>
      <c r="F47" s="18"/>
      <c r="G47" s="63"/>
      <c r="H47" s="20"/>
    </row>
    <row r="48" spans="1:8" s="19" customFormat="1" ht="21" thickBot="1">
      <c r="A48" s="64" t="s">
        <v>1</v>
      </c>
      <c r="B48" s="64"/>
      <c r="C48" s="22"/>
      <c r="D48" s="22"/>
      <c r="E48" s="379">
        <f>SUM(E40:E47)</f>
        <v>956.4499999999999</v>
      </c>
      <c r="F48" s="18"/>
      <c r="G48" s="63"/>
      <c r="H48" s="20"/>
    </row>
    <row r="49" spans="1:7" s="31" customFormat="1" ht="21" thickBot="1">
      <c r="A49" s="64"/>
      <c r="B49" s="64"/>
      <c r="C49" s="22"/>
      <c r="D49" s="22"/>
      <c r="E49" s="366"/>
      <c r="F49" s="18"/>
      <c r="G49" s="77"/>
    </row>
    <row r="50" spans="1:8" s="19" customFormat="1" ht="21" thickBot="1">
      <c r="A50" s="15" t="s">
        <v>25</v>
      </c>
      <c r="B50" s="23"/>
      <c r="C50" s="32"/>
      <c r="D50" s="23"/>
      <c r="E50" s="382">
        <f>E22+E48</f>
        <v>2253.08</v>
      </c>
      <c r="F50" s="18"/>
      <c r="G50" s="63"/>
      <c r="H50" s="20"/>
    </row>
    <row r="51" spans="1:8" s="19" customFormat="1" ht="20.25">
      <c r="A51" s="64"/>
      <c r="B51" s="64"/>
      <c r="C51" s="22"/>
      <c r="D51" s="22"/>
      <c r="E51" s="366"/>
      <c r="F51" s="18"/>
      <c r="G51" s="63"/>
      <c r="H51" s="20"/>
    </row>
    <row r="52" spans="1:7" ht="20.25">
      <c r="A52" s="64"/>
      <c r="B52" s="64"/>
      <c r="C52" s="64"/>
      <c r="D52" s="64"/>
      <c r="E52" s="366"/>
      <c r="F52" s="62"/>
      <c r="G52" s="44"/>
    </row>
    <row r="53" spans="1:7" s="29" customFormat="1" ht="20.25">
      <c r="A53" s="78" t="s">
        <v>26</v>
      </c>
      <c r="B53" s="78"/>
      <c r="C53" s="64"/>
      <c r="D53" s="64"/>
      <c r="E53" s="383">
        <f>B100</f>
        <v>4017.0599999999995</v>
      </c>
      <c r="F53" s="35">
        <v>1</v>
      </c>
      <c r="G53" s="44"/>
    </row>
    <row r="54" spans="1:7" ht="20.25">
      <c r="A54" s="79" t="s">
        <v>27</v>
      </c>
      <c r="B54" s="79"/>
      <c r="C54" s="80"/>
      <c r="D54" s="81"/>
      <c r="E54" s="385">
        <f>E50</f>
        <v>2253.08</v>
      </c>
      <c r="F54" s="35">
        <f>E54/E53</f>
        <v>0.5608778559443972</v>
      </c>
      <c r="G54" s="44"/>
    </row>
    <row r="55" spans="1:7" ht="20.25">
      <c r="A55" s="23" t="s">
        <v>28</v>
      </c>
      <c r="B55" s="23"/>
      <c r="C55" s="82"/>
      <c r="D55" s="82"/>
      <c r="E55" s="385">
        <f>E8</f>
        <v>2623.7799999999997</v>
      </c>
      <c r="F55" s="35">
        <f>F53-F54</f>
        <v>0.4391221440556028</v>
      </c>
      <c r="G55" s="44"/>
    </row>
    <row r="56" spans="1:7" ht="20.25">
      <c r="A56" s="83"/>
      <c r="B56" s="83"/>
      <c r="C56" s="84"/>
      <c r="D56" s="85"/>
      <c r="E56" s="386"/>
      <c r="F56" s="86"/>
      <c r="G56" s="44"/>
    </row>
    <row r="57" spans="1:8" s="19" customFormat="1" ht="20.25">
      <c r="A57" s="54" t="s">
        <v>43</v>
      </c>
      <c r="B57" s="65" t="s">
        <v>1</v>
      </c>
      <c r="C57" s="66"/>
      <c r="D57" s="67"/>
      <c r="E57" s="383">
        <v>1521.02</v>
      </c>
      <c r="F57" s="28"/>
      <c r="G57" s="63"/>
      <c r="H57" s="59"/>
    </row>
    <row r="58" spans="1:7" ht="20.25">
      <c r="A58" s="83"/>
      <c r="B58" s="83"/>
      <c r="C58" s="84"/>
      <c r="D58" s="87"/>
      <c r="E58" s="371"/>
      <c r="F58" s="86"/>
      <c r="G58" s="44"/>
    </row>
    <row r="59" spans="1:8" s="19" customFormat="1" ht="20.25">
      <c r="A59" s="88" t="s">
        <v>29</v>
      </c>
      <c r="B59" s="88"/>
      <c r="C59" s="22"/>
      <c r="D59" s="22"/>
      <c r="E59" s="372"/>
      <c r="F59" s="37">
        <v>210.87</v>
      </c>
      <c r="G59" s="63"/>
      <c r="H59" s="20"/>
    </row>
    <row r="60" spans="1:7" ht="20.25">
      <c r="A60" s="90"/>
      <c r="B60" s="90"/>
      <c r="C60" s="91"/>
      <c r="D60" s="92"/>
      <c r="E60" s="362"/>
      <c r="F60" s="55"/>
      <c r="G60" s="93"/>
    </row>
    <row r="61" spans="1:8" ht="20.25">
      <c r="A61" s="94" t="s">
        <v>30</v>
      </c>
      <c r="B61" s="94"/>
      <c r="C61" s="95"/>
      <c r="D61" s="96"/>
      <c r="E61" s="363"/>
      <c r="F61" s="38">
        <v>0</v>
      </c>
      <c r="G61" s="93"/>
      <c r="H61" s="39"/>
    </row>
    <row r="62" spans="1:7" ht="20.25">
      <c r="A62" s="94" t="s">
        <v>31</v>
      </c>
      <c r="B62" s="94"/>
      <c r="C62" s="98"/>
      <c r="D62" s="99"/>
      <c r="E62" s="51"/>
      <c r="F62" s="38">
        <v>0</v>
      </c>
      <c r="G62" s="44"/>
    </row>
    <row r="63" spans="1:7" ht="20.25">
      <c r="A63" s="94" t="s">
        <v>44</v>
      </c>
      <c r="B63" s="94"/>
      <c r="C63" s="98"/>
      <c r="D63" s="99"/>
      <c r="E63" s="51"/>
      <c r="F63" s="55"/>
      <c r="G63" s="44"/>
    </row>
    <row r="64" spans="1:7" ht="21" thickBot="1">
      <c r="A64" s="44"/>
      <c r="B64" s="44"/>
      <c r="C64" s="44"/>
      <c r="D64" s="44"/>
      <c r="E64" s="44"/>
      <c r="F64" s="100"/>
      <c r="G64" s="44"/>
    </row>
    <row r="65" spans="1:7" ht="27.75">
      <c r="A65" s="1" t="s">
        <v>0</v>
      </c>
      <c r="B65" s="52"/>
      <c r="C65" s="2"/>
      <c r="D65" s="2"/>
      <c r="E65" s="3"/>
      <c r="F65" s="4"/>
      <c r="G65" s="44"/>
    </row>
    <row r="66" spans="1:7" ht="28.5" thickBot="1">
      <c r="A66" s="7" t="s">
        <v>89</v>
      </c>
      <c r="B66" s="53"/>
      <c r="C66" s="8"/>
      <c r="D66" s="8"/>
      <c r="E66" s="9"/>
      <c r="F66" s="10"/>
      <c r="G66" s="44"/>
    </row>
    <row r="67" spans="1:7" ht="20.25">
      <c r="A67" s="44"/>
      <c r="B67" s="44"/>
      <c r="C67" s="44"/>
      <c r="D67" s="44"/>
      <c r="E67" s="44"/>
      <c r="F67" s="100"/>
      <c r="G67" s="44" t="s">
        <v>1</v>
      </c>
    </row>
    <row r="68" spans="1:8" ht="101.25">
      <c r="A68" s="101" t="s">
        <v>32</v>
      </c>
      <c r="B68" s="102" t="s">
        <v>41</v>
      </c>
      <c r="C68" s="102" t="s">
        <v>42</v>
      </c>
      <c r="D68" s="102" t="s">
        <v>33</v>
      </c>
      <c r="E68" s="102" t="s">
        <v>34</v>
      </c>
      <c r="F68" s="102" t="s">
        <v>35</v>
      </c>
      <c r="G68" s="93"/>
      <c r="H68" s="33" t="s">
        <v>1</v>
      </c>
    </row>
    <row r="69" spans="1:7" ht="20.25">
      <c r="A69" s="136">
        <v>41334</v>
      </c>
      <c r="B69" s="356">
        <v>122.71</v>
      </c>
      <c r="C69" s="356">
        <v>69.53</v>
      </c>
      <c r="D69" s="325">
        <v>104</v>
      </c>
      <c r="E69" s="326">
        <v>20</v>
      </c>
      <c r="F69" s="326">
        <v>1</v>
      </c>
      <c r="G69" s="103"/>
    </row>
    <row r="70" spans="1:7" ht="20.25">
      <c r="A70" s="136">
        <v>41335</v>
      </c>
      <c r="B70" s="356">
        <v>44.2</v>
      </c>
      <c r="C70" s="356">
        <v>11.12</v>
      </c>
      <c r="D70" s="325">
        <v>100</v>
      </c>
      <c r="E70" s="326">
        <v>2</v>
      </c>
      <c r="F70" s="326">
        <v>1</v>
      </c>
      <c r="G70" s="103"/>
    </row>
    <row r="71" spans="1:7" ht="20.25">
      <c r="A71" s="136">
        <v>41336</v>
      </c>
      <c r="B71" s="356">
        <v>18.21</v>
      </c>
      <c r="C71" s="356">
        <v>3.04</v>
      </c>
      <c r="D71" s="326">
        <v>85</v>
      </c>
      <c r="E71" s="137">
        <v>0</v>
      </c>
      <c r="F71" s="137">
        <v>0</v>
      </c>
      <c r="G71" s="103"/>
    </row>
    <row r="72" spans="1:7" ht="20.25">
      <c r="A72" s="136">
        <v>41337</v>
      </c>
      <c r="B72" s="356">
        <v>72.46</v>
      </c>
      <c r="C72" s="356">
        <v>13.06</v>
      </c>
      <c r="D72" s="137">
        <v>0</v>
      </c>
      <c r="E72" s="326">
        <v>14</v>
      </c>
      <c r="F72" s="326">
        <v>1</v>
      </c>
      <c r="G72" s="103"/>
    </row>
    <row r="73" spans="1:7" ht="20.25">
      <c r="A73" s="136">
        <v>41338</v>
      </c>
      <c r="B73" s="356">
        <v>169.36</v>
      </c>
      <c r="C73" s="356">
        <v>43.82</v>
      </c>
      <c r="D73" s="365">
        <v>86</v>
      </c>
      <c r="E73" s="326">
        <v>23</v>
      </c>
      <c r="F73" s="326">
        <v>1</v>
      </c>
      <c r="G73" s="103" t="s">
        <v>1</v>
      </c>
    </row>
    <row r="74" spans="1:7" ht="20.25">
      <c r="A74" s="136">
        <v>41339</v>
      </c>
      <c r="B74" s="356">
        <v>112.48</v>
      </c>
      <c r="C74" s="356">
        <v>34.45</v>
      </c>
      <c r="D74" s="326">
        <v>47</v>
      </c>
      <c r="E74" s="326">
        <v>13</v>
      </c>
      <c r="F74" s="326">
        <v>1</v>
      </c>
      <c r="G74" s="103"/>
    </row>
    <row r="75" spans="1:7" ht="20.25">
      <c r="A75" s="136">
        <v>41340</v>
      </c>
      <c r="B75" s="356">
        <v>160.79</v>
      </c>
      <c r="C75" s="356">
        <v>33.77</v>
      </c>
      <c r="D75" s="325">
        <v>77</v>
      </c>
      <c r="E75" s="326">
        <v>21</v>
      </c>
      <c r="F75" s="137">
        <v>0</v>
      </c>
      <c r="G75" s="103"/>
    </row>
    <row r="76" spans="1:7" ht="20.25">
      <c r="A76" s="136">
        <v>41341</v>
      </c>
      <c r="B76" s="356">
        <v>133.77</v>
      </c>
      <c r="C76" s="356">
        <v>27.05</v>
      </c>
      <c r="D76" s="326">
        <v>100</v>
      </c>
      <c r="E76" s="326">
        <v>13</v>
      </c>
      <c r="F76" s="326">
        <v>2</v>
      </c>
      <c r="G76" s="103" t="s">
        <v>1</v>
      </c>
    </row>
    <row r="77" spans="1:7" ht="20.25">
      <c r="A77" s="136">
        <v>41342</v>
      </c>
      <c r="B77" s="356">
        <v>36.11</v>
      </c>
      <c r="C77" s="356">
        <v>21.96</v>
      </c>
      <c r="D77" s="325">
        <v>81</v>
      </c>
      <c r="E77" s="326">
        <v>4</v>
      </c>
      <c r="F77" s="137">
        <v>0</v>
      </c>
      <c r="G77" s="103"/>
    </row>
    <row r="78" spans="1:7" ht="20.25">
      <c r="A78" s="136">
        <v>41343</v>
      </c>
      <c r="B78" s="356">
        <v>10.81</v>
      </c>
      <c r="C78" s="356">
        <v>0.48</v>
      </c>
      <c r="D78" s="326">
        <v>53</v>
      </c>
      <c r="E78" s="137">
        <v>0</v>
      </c>
      <c r="F78" s="137">
        <v>0</v>
      </c>
      <c r="G78" s="103"/>
    </row>
    <row r="79" spans="1:7" ht="20.25">
      <c r="A79" s="136">
        <v>41344</v>
      </c>
      <c r="B79" s="356">
        <v>122.25</v>
      </c>
      <c r="C79" s="356">
        <v>7.69</v>
      </c>
      <c r="D79" s="137">
        <v>0</v>
      </c>
      <c r="E79" s="326">
        <v>15</v>
      </c>
      <c r="F79" s="326">
        <v>1</v>
      </c>
      <c r="G79" s="103"/>
    </row>
    <row r="80" spans="1:8" ht="20.25">
      <c r="A80" s="136">
        <v>41345</v>
      </c>
      <c r="B80" s="356">
        <v>365.72</v>
      </c>
      <c r="C80" s="356">
        <v>55.99</v>
      </c>
      <c r="D80" s="365">
        <v>121</v>
      </c>
      <c r="E80" s="326">
        <v>15</v>
      </c>
      <c r="F80" s="137">
        <v>0</v>
      </c>
      <c r="G80" s="103"/>
      <c r="H80" s="33" t="s">
        <v>1</v>
      </c>
    </row>
    <row r="81" spans="1:7" ht="21" customHeight="1">
      <c r="A81" s="136">
        <v>41346</v>
      </c>
      <c r="B81" s="356">
        <v>278.49</v>
      </c>
      <c r="C81" s="356">
        <v>62.19</v>
      </c>
      <c r="D81" s="326">
        <v>103</v>
      </c>
      <c r="E81" s="326">
        <v>18</v>
      </c>
      <c r="F81" s="137">
        <v>0</v>
      </c>
      <c r="G81" s="103"/>
    </row>
    <row r="82" spans="1:7" ht="21" customHeight="1">
      <c r="A82" s="136">
        <v>41347</v>
      </c>
      <c r="B82" s="356">
        <v>235.51</v>
      </c>
      <c r="C82" s="356">
        <v>53.09</v>
      </c>
      <c r="D82" s="326">
        <v>81</v>
      </c>
      <c r="E82" s="326">
        <v>23</v>
      </c>
      <c r="F82" s="137">
        <v>0</v>
      </c>
      <c r="G82" s="103"/>
    </row>
    <row r="83" spans="1:7" ht="21" customHeight="1">
      <c r="A83" s="136">
        <v>41348</v>
      </c>
      <c r="B83" s="356">
        <v>155.72</v>
      </c>
      <c r="C83" s="356">
        <v>57.64</v>
      </c>
      <c r="D83" s="326">
        <v>103</v>
      </c>
      <c r="E83" s="326">
        <v>18</v>
      </c>
      <c r="F83" s="326">
        <v>4</v>
      </c>
      <c r="G83" s="103"/>
    </row>
    <row r="84" spans="1:7" ht="21" customHeight="1">
      <c r="A84" s="136">
        <v>41349</v>
      </c>
      <c r="B84" s="356">
        <v>60.97</v>
      </c>
      <c r="C84" s="356">
        <v>14.26</v>
      </c>
      <c r="D84" s="325">
        <v>81</v>
      </c>
      <c r="E84" s="326">
        <v>3</v>
      </c>
      <c r="F84" s="137">
        <v>0</v>
      </c>
      <c r="G84" s="103"/>
    </row>
    <row r="85" spans="1:7" ht="21" customHeight="1">
      <c r="A85" s="136">
        <v>41350</v>
      </c>
      <c r="B85" s="356">
        <v>15.27</v>
      </c>
      <c r="C85" s="356">
        <v>1.52</v>
      </c>
      <c r="D85" s="326">
        <v>90</v>
      </c>
      <c r="E85" s="137">
        <v>0</v>
      </c>
      <c r="F85" s="137">
        <v>0</v>
      </c>
      <c r="G85" s="103"/>
    </row>
    <row r="86" spans="1:7" ht="21" customHeight="1">
      <c r="A86" s="136">
        <v>41351</v>
      </c>
      <c r="B86" s="356">
        <v>95.58</v>
      </c>
      <c r="C86" s="356">
        <v>23.93</v>
      </c>
      <c r="D86" s="137">
        <v>0</v>
      </c>
      <c r="E86" s="326">
        <v>16</v>
      </c>
      <c r="F86" s="137">
        <v>0</v>
      </c>
      <c r="G86" s="103"/>
    </row>
    <row r="87" spans="1:7" ht="21" customHeight="1">
      <c r="A87" s="136">
        <v>41352</v>
      </c>
      <c r="B87" s="356">
        <v>230.55</v>
      </c>
      <c r="C87" s="356">
        <v>39.9</v>
      </c>
      <c r="D87" s="365">
        <v>125</v>
      </c>
      <c r="E87" s="326">
        <v>17</v>
      </c>
      <c r="F87" s="326">
        <v>1</v>
      </c>
      <c r="G87" s="103"/>
    </row>
    <row r="88" spans="1:7" ht="21" customHeight="1">
      <c r="A88" s="136">
        <v>41353</v>
      </c>
      <c r="B88" s="356">
        <v>113.99</v>
      </c>
      <c r="C88" s="356">
        <v>27.57</v>
      </c>
      <c r="D88" s="326">
        <v>49</v>
      </c>
      <c r="E88" s="326">
        <v>13</v>
      </c>
      <c r="F88" s="326">
        <v>2</v>
      </c>
      <c r="G88" s="103"/>
    </row>
    <row r="89" spans="1:7" ht="21" customHeight="1">
      <c r="A89" s="136">
        <v>41354</v>
      </c>
      <c r="B89" s="356">
        <v>144.8</v>
      </c>
      <c r="C89" s="356">
        <v>22.45</v>
      </c>
      <c r="D89" s="326">
        <v>64</v>
      </c>
      <c r="E89" s="326">
        <v>17</v>
      </c>
      <c r="F89" s="326">
        <v>2</v>
      </c>
      <c r="G89" s="103"/>
    </row>
    <row r="90" spans="1:7" ht="21" customHeight="1">
      <c r="A90" s="136">
        <v>41355</v>
      </c>
      <c r="B90" s="356">
        <v>117.36</v>
      </c>
      <c r="C90" s="356">
        <v>42.14</v>
      </c>
      <c r="D90" s="326">
        <v>83</v>
      </c>
      <c r="E90" s="326">
        <v>17</v>
      </c>
      <c r="F90" s="326">
        <v>2</v>
      </c>
      <c r="G90" s="103"/>
    </row>
    <row r="91" spans="1:7" ht="21" customHeight="1">
      <c r="A91" s="136">
        <v>41356</v>
      </c>
      <c r="B91" s="356">
        <v>56.22</v>
      </c>
      <c r="C91" s="356">
        <v>8.32</v>
      </c>
      <c r="D91" s="326">
        <v>80</v>
      </c>
      <c r="E91" s="326">
        <v>3</v>
      </c>
      <c r="F91" s="137">
        <v>0</v>
      </c>
      <c r="G91" s="103" t="s">
        <v>1</v>
      </c>
    </row>
    <row r="92" spans="1:7" ht="21" customHeight="1">
      <c r="A92" s="136">
        <v>41357</v>
      </c>
      <c r="B92" s="356">
        <v>10.65</v>
      </c>
      <c r="C92" s="356">
        <v>5.6</v>
      </c>
      <c r="D92" s="326">
        <v>65</v>
      </c>
      <c r="E92" s="137">
        <v>0</v>
      </c>
      <c r="F92" s="137">
        <v>0</v>
      </c>
      <c r="G92" s="103"/>
    </row>
    <row r="93" spans="1:7" ht="21" customHeight="1">
      <c r="A93" s="136">
        <v>41358</v>
      </c>
      <c r="B93" s="356">
        <v>106.14</v>
      </c>
      <c r="C93" s="356">
        <v>14.07</v>
      </c>
      <c r="D93" s="137">
        <v>0</v>
      </c>
      <c r="E93" s="326">
        <v>17</v>
      </c>
      <c r="F93" s="326">
        <v>1</v>
      </c>
      <c r="G93" s="103"/>
    </row>
    <row r="94" spans="1:7" ht="21" customHeight="1">
      <c r="A94" s="136">
        <v>41359</v>
      </c>
      <c r="B94" s="356">
        <v>140.99</v>
      </c>
      <c r="C94" s="356">
        <v>55.61</v>
      </c>
      <c r="D94" s="365">
        <v>88</v>
      </c>
      <c r="E94" s="326">
        <v>20</v>
      </c>
      <c r="F94" s="326">
        <v>1</v>
      </c>
      <c r="G94" s="103"/>
    </row>
    <row r="95" spans="1:9" ht="21" customHeight="1">
      <c r="A95" s="136">
        <v>41360</v>
      </c>
      <c r="B95" s="356">
        <v>197.1</v>
      </c>
      <c r="C95" s="356">
        <v>50.32</v>
      </c>
      <c r="D95" s="326">
        <v>87</v>
      </c>
      <c r="E95" s="326">
        <v>19</v>
      </c>
      <c r="F95" s="137">
        <v>0</v>
      </c>
      <c r="G95" s="103"/>
      <c r="I95" s="33" t="s">
        <v>1</v>
      </c>
    </row>
    <row r="96" spans="1:7" ht="21" customHeight="1">
      <c r="A96" s="136">
        <v>41361</v>
      </c>
      <c r="B96" s="356">
        <v>205.77</v>
      </c>
      <c r="C96" s="356">
        <v>45.3</v>
      </c>
      <c r="D96" s="326">
        <v>93</v>
      </c>
      <c r="E96" s="326">
        <v>23</v>
      </c>
      <c r="F96" s="326">
        <v>3</v>
      </c>
      <c r="G96" s="103"/>
    </row>
    <row r="97" spans="1:7" ht="20.25">
      <c r="A97" s="136">
        <v>41362</v>
      </c>
      <c r="B97" s="356">
        <v>247.33</v>
      </c>
      <c r="C97" s="356">
        <v>48.24</v>
      </c>
      <c r="D97" s="326">
        <v>105</v>
      </c>
      <c r="E97" s="326">
        <v>19</v>
      </c>
      <c r="F97" s="326">
        <v>1</v>
      </c>
      <c r="G97" s="103"/>
    </row>
    <row r="98" spans="1:7" ht="20.25">
      <c r="A98" s="136">
        <v>41363</v>
      </c>
      <c r="B98" s="356">
        <v>235.75</v>
      </c>
      <c r="C98" s="356">
        <v>13.87</v>
      </c>
      <c r="D98" s="326">
        <v>105</v>
      </c>
      <c r="E98" s="326">
        <v>3</v>
      </c>
      <c r="F98" s="326">
        <v>1</v>
      </c>
      <c r="G98" s="103" t="s">
        <v>1</v>
      </c>
    </row>
    <row r="99" spans="1:7" ht="21" thickBot="1">
      <c r="A99" s="136">
        <v>41364</v>
      </c>
      <c r="B99" s="384">
        <v>0</v>
      </c>
      <c r="C99" s="352"/>
      <c r="D99" s="328">
        <v>25</v>
      </c>
      <c r="E99" s="364">
        <v>0</v>
      </c>
      <c r="F99" s="364">
        <v>0</v>
      </c>
      <c r="G99" s="103"/>
    </row>
    <row r="100" spans="1:7" ht="21" thickTop="1">
      <c r="A100" s="46" t="s">
        <v>36</v>
      </c>
      <c r="B100" s="134">
        <f>SUM(B69:B99)</f>
        <v>4017.0599999999995</v>
      </c>
      <c r="C100" s="104">
        <f>SUM(C69:C99)</f>
        <v>907.9800000000002</v>
      </c>
      <c r="D100" s="105">
        <f>SUM(D69:D99)</f>
        <v>2281</v>
      </c>
      <c r="E100" s="105">
        <f>SUM(E69:E99)</f>
        <v>386</v>
      </c>
      <c r="F100" s="105">
        <f>SUM(F69:F99)</f>
        <v>26</v>
      </c>
      <c r="G100" s="44" t="s">
        <v>1</v>
      </c>
    </row>
    <row r="101" spans="1:7" ht="20.25">
      <c r="A101" s="109"/>
      <c r="B101" s="109"/>
      <c r="C101" s="110"/>
      <c r="D101" s="110"/>
      <c r="E101" s="111"/>
      <c r="F101" s="68"/>
      <c r="G101" s="44"/>
    </row>
    <row r="102" spans="1:7" ht="18">
      <c r="A102" s="40"/>
      <c r="B102" s="40"/>
      <c r="C102" s="43"/>
      <c r="D102" s="41"/>
      <c r="E102" s="42"/>
      <c r="F102" s="40"/>
      <c r="G102" s="33" t="s">
        <v>1</v>
      </c>
    </row>
    <row r="103" spans="1:7" ht="20.25">
      <c r="A103" s="44"/>
      <c r="B103" s="44"/>
      <c r="C103" s="45"/>
      <c r="D103" s="46"/>
      <c r="E103" s="47"/>
      <c r="F103" s="44" t="s">
        <v>1</v>
      </c>
      <c r="G103" s="33" t="s">
        <v>1</v>
      </c>
    </row>
    <row r="104" spans="1:8" ht="20.25">
      <c r="A104" s="44"/>
      <c r="B104" s="44"/>
      <c r="C104" s="45"/>
      <c r="D104" s="46"/>
      <c r="E104" s="47"/>
      <c r="F104" s="44"/>
      <c r="H104" s="33" t="s">
        <v>1</v>
      </c>
    </row>
    <row r="105" spans="1:6" ht="20.25">
      <c r="A105" s="44"/>
      <c r="B105" s="44"/>
      <c r="C105" s="45"/>
      <c r="D105" s="46"/>
      <c r="E105" s="47"/>
      <c r="F105" s="44"/>
    </row>
    <row r="106" spans="1:6" ht="20.25">
      <c r="A106" s="44"/>
      <c r="B106" s="44"/>
      <c r="C106" s="45"/>
      <c r="D106" s="46"/>
      <c r="E106" s="47"/>
      <c r="F106" s="44"/>
    </row>
  </sheetData>
  <printOptions horizontalCentered="1"/>
  <pageMargins left="0.7" right="0.7" top="0.5" bottom="0.25" header="0.3" footer="0.3"/>
  <pageSetup fitToHeight="2" horizontalDpi="600" verticalDpi="600" orientation="portrait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75" zoomScaleNormal="75" workbookViewId="0" topLeftCell="A9">
      <selection activeCell="E46" sqref="E46"/>
    </sheetView>
  </sheetViews>
  <sheetFormatPr defaultColWidth="9.140625" defaultRowHeight="12.75"/>
  <cols>
    <col min="1" max="1" width="77.140625" style="33" customWidth="1"/>
    <col min="2" max="2" width="15.7109375" style="33" customWidth="1"/>
    <col min="3" max="3" width="15.7109375" style="48" customWidth="1"/>
    <col min="4" max="4" width="16.57421875" style="49" customWidth="1"/>
    <col min="5" max="5" width="15.7109375" style="50" customWidth="1"/>
    <col min="6" max="6" width="15.7109375" style="33" customWidth="1"/>
    <col min="7" max="7" width="18.8515625" style="33" customWidth="1"/>
    <col min="8" max="8" width="9.8515625" style="33" bestFit="1" customWidth="1"/>
    <col min="9" max="16384" width="9.140625" style="33" customWidth="1"/>
  </cols>
  <sheetData>
    <row r="1" spans="1:7" s="6" customFormat="1" ht="27.75">
      <c r="A1" s="1" t="s">
        <v>0</v>
      </c>
      <c r="B1" s="52"/>
      <c r="C1" s="2"/>
      <c r="D1" s="2"/>
      <c r="E1" s="3"/>
      <c r="F1" s="4"/>
      <c r="G1" s="5"/>
    </row>
    <row r="2" spans="1:7" s="6" customFormat="1" ht="28.5" thickBot="1">
      <c r="A2" s="7" t="s">
        <v>90</v>
      </c>
      <c r="B2" s="53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64" t="s">
        <v>3</v>
      </c>
      <c r="B5" s="64"/>
      <c r="C5" s="22"/>
      <c r="D5" s="22"/>
      <c r="E5" s="374">
        <v>82.9</v>
      </c>
      <c r="F5" s="21">
        <f>E5/E8</f>
        <v>0.029711451273578313</v>
      </c>
      <c r="G5" s="63"/>
      <c r="H5" s="57" t="s">
        <v>1</v>
      </c>
    </row>
    <row r="6" spans="1:8" s="19" customFormat="1" ht="20.25">
      <c r="A6" s="64" t="s">
        <v>40</v>
      </c>
      <c r="B6" s="64"/>
      <c r="C6" s="22"/>
      <c r="D6" s="22"/>
      <c r="E6" s="374">
        <v>1053.7</v>
      </c>
      <c r="F6" s="21">
        <f>E6/E8</f>
        <v>0.3776472401323217</v>
      </c>
      <c r="G6" s="63"/>
      <c r="H6" s="58"/>
    </row>
    <row r="7" spans="1:8" s="19" customFormat="1" ht="21" thickBot="1">
      <c r="A7" s="64" t="s">
        <v>4</v>
      </c>
      <c r="B7" s="64"/>
      <c r="C7" s="22"/>
      <c r="D7" s="22"/>
      <c r="E7" s="374">
        <v>1653.57</v>
      </c>
      <c r="F7" s="21">
        <f>E7/E8</f>
        <v>0.5926413085940999</v>
      </c>
      <c r="G7" s="63"/>
      <c r="H7" s="57"/>
    </row>
    <row r="8" spans="1:8" s="19" customFormat="1" ht="21" thickBot="1">
      <c r="A8" s="64" t="s">
        <v>28</v>
      </c>
      <c r="B8" s="63"/>
      <c r="C8" s="22"/>
      <c r="D8" s="22"/>
      <c r="E8" s="379">
        <f>SUM(E5:E7)</f>
        <v>2790.17</v>
      </c>
      <c r="F8" s="18"/>
      <c r="G8" s="63"/>
      <c r="H8" s="57"/>
    </row>
    <row r="9" spans="1:8" s="19" customFormat="1" ht="20.25">
      <c r="A9" s="64"/>
      <c r="B9" s="63"/>
      <c r="C9" s="22"/>
      <c r="D9" s="22"/>
      <c r="E9" s="366"/>
      <c r="F9" s="18"/>
      <c r="G9" s="107"/>
      <c r="H9" s="57"/>
    </row>
    <row r="10" spans="1:8" s="19" customFormat="1" ht="21" thickBot="1">
      <c r="A10" s="23"/>
      <c r="B10" s="23"/>
      <c r="C10" s="22"/>
      <c r="D10" s="22"/>
      <c r="E10" s="367"/>
      <c r="F10" s="106"/>
      <c r="G10" s="108"/>
      <c r="H10" s="56"/>
    </row>
    <row r="11" spans="1:8" s="19" customFormat="1" ht="21" thickBot="1">
      <c r="A11" s="25" t="s">
        <v>45</v>
      </c>
      <c r="B11" s="54"/>
      <c r="C11" s="26"/>
      <c r="D11" s="27"/>
      <c r="E11" s="366"/>
      <c r="F11" s="28"/>
      <c r="G11" s="63"/>
      <c r="H11" s="20"/>
    </row>
    <row r="12" spans="1:8" s="19" customFormat="1" ht="20.25">
      <c r="A12" s="65" t="s">
        <v>5</v>
      </c>
      <c r="B12" s="65"/>
      <c r="C12" s="66"/>
      <c r="D12" s="67"/>
      <c r="E12" s="374">
        <v>97.99</v>
      </c>
      <c r="F12" s="28"/>
      <c r="G12" s="63" t="s">
        <v>1</v>
      </c>
      <c r="H12" s="59"/>
    </row>
    <row r="13" spans="1:8" s="19" customFormat="1" ht="20.25">
      <c r="A13" s="65" t="s">
        <v>43</v>
      </c>
      <c r="B13" s="65" t="s">
        <v>1</v>
      </c>
      <c r="C13" s="66"/>
      <c r="D13" s="67"/>
      <c r="E13" s="374">
        <v>719.47</v>
      </c>
      <c r="F13" s="28"/>
      <c r="G13" s="63"/>
      <c r="H13" s="59"/>
    </row>
    <row r="14" spans="1:8" s="19" customFormat="1" ht="20.25">
      <c r="A14" s="65" t="s">
        <v>52</v>
      </c>
      <c r="B14" s="65"/>
      <c r="C14" s="66" t="s">
        <v>10</v>
      </c>
      <c r="D14" s="67"/>
      <c r="E14" s="373">
        <v>71.94</v>
      </c>
      <c r="F14" s="28"/>
      <c r="G14" s="63"/>
      <c r="H14" s="59"/>
    </row>
    <row r="15" spans="1:8" s="19" customFormat="1" ht="20.25">
      <c r="A15" s="44" t="s">
        <v>46</v>
      </c>
      <c r="B15" s="44"/>
      <c r="C15" s="68"/>
      <c r="D15" s="68"/>
      <c r="E15" s="374">
        <v>7.84</v>
      </c>
      <c r="F15" s="68"/>
      <c r="G15" s="63"/>
      <c r="H15" s="20"/>
    </row>
    <row r="16" spans="1:8" s="19" customFormat="1" ht="20.25">
      <c r="A16" s="65" t="s">
        <v>6</v>
      </c>
      <c r="B16" s="65"/>
      <c r="C16" s="66"/>
      <c r="D16" s="67"/>
      <c r="E16" s="374">
        <f>61.02+29.97</f>
        <v>90.99000000000001</v>
      </c>
      <c r="F16" s="28"/>
      <c r="G16" s="63" t="s">
        <v>1</v>
      </c>
      <c r="H16" s="20" t="s">
        <v>1</v>
      </c>
    </row>
    <row r="17" spans="1:8" s="19" customFormat="1" ht="20.25">
      <c r="A17" s="65" t="s">
        <v>8</v>
      </c>
      <c r="B17" s="65"/>
      <c r="C17" s="66"/>
      <c r="D17" s="67"/>
      <c r="E17" s="374">
        <v>64.22</v>
      </c>
      <c r="F17" s="28"/>
      <c r="G17" s="63" t="s">
        <v>1</v>
      </c>
      <c r="H17" s="20"/>
    </row>
    <row r="18" spans="1:8" s="19" customFormat="1" ht="20.25">
      <c r="A18" s="65" t="s">
        <v>7</v>
      </c>
      <c r="B18" s="65"/>
      <c r="C18" s="66"/>
      <c r="D18" s="67"/>
      <c r="E18" s="374">
        <v>252.59</v>
      </c>
      <c r="F18" s="28"/>
      <c r="G18" s="63"/>
      <c r="H18" s="20"/>
    </row>
    <row r="19" spans="1:8" s="19" customFormat="1" ht="20.25">
      <c r="A19" s="65" t="s">
        <v>9</v>
      </c>
      <c r="B19" s="65"/>
      <c r="C19" s="66"/>
      <c r="D19" s="67"/>
      <c r="E19" s="374">
        <v>537.19</v>
      </c>
      <c r="F19" s="28"/>
      <c r="G19" s="63"/>
      <c r="H19" s="20"/>
    </row>
    <row r="20" spans="1:8" s="19" customFormat="1" ht="20.25">
      <c r="A20" s="65" t="s">
        <v>55</v>
      </c>
      <c r="B20" s="65"/>
      <c r="C20" s="66"/>
      <c r="D20" s="67"/>
      <c r="E20" s="387"/>
      <c r="F20" s="28"/>
      <c r="G20" s="63"/>
      <c r="H20" s="20"/>
    </row>
    <row r="21" spans="1:8" s="19" customFormat="1" ht="21" thickBot="1">
      <c r="A21" s="65" t="s">
        <v>47</v>
      </c>
      <c r="B21" s="65"/>
      <c r="C21" s="66"/>
      <c r="D21" s="67"/>
      <c r="E21" s="381">
        <f>4.16+4.29</f>
        <v>8.45</v>
      </c>
      <c r="F21" s="28"/>
      <c r="G21" s="63" t="s">
        <v>1</v>
      </c>
      <c r="H21" s="20"/>
    </row>
    <row r="22" spans="1:8" s="19" customFormat="1" ht="21" thickBot="1">
      <c r="A22" s="65"/>
      <c r="B22" s="65"/>
      <c r="C22" s="66"/>
      <c r="D22" s="67"/>
      <c r="E22" s="379">
        <f>SUM(E12:E21)</f>
        <v>1850.68</v>
      </c>
      <c r="F22" s="28"/>
      <c r="G22" s="63"/>
      <c r="H22" s="20"/>
    </row>
    <row r="23" spans="1:8" s="19" customFormat="1" ht="21" thickBot="1">
      <c r="A23" s="65"/>
      <c r="B23" s="65"/>
      <c r="C23" s="66"/>
      <c r="D23" s="67"/>
      <c r="E23" s="366"/>
      <c r="F23" s="28"/>
      <c r="G23" s="63"/>
      <c r="H23" s="20"/>
    </row>
    <row r="24" spans="1:8" s="19" customFormat="1" ht="21" thickBot="1">
      <c r="A24" s="69" t="s">
        <v>51</v>
      </c>
      <c r="B24" s="70"/>
      <c r="C24" s="71"/>
      <c r="D24" s="72"/>
      <c r="E24" s="368"/>
      <c r="F24" s="28" t="s">
        <v>10</v>
      </c>
      <c r="G24" s="63"/>
      <c r="H24" s="20"/>
    </row>
    <row r="25" spans="1:7" ht="20.25">
      <c r="A25" s="44"/>
      <c r="B25" s="44"/>
      <c r="C25" s="45"/>
      <c r="D25" s="46"/>
      <c r="E25" s="369"/>
      <c r="F25" s="44"/>
      <c r="G25" s="44"/>
    </row>
    <row r="26" spans="1:8" s="19" customFormat="1" ht="21" thickBot="1">
      <c r="A26" s="44" t="s">
        <v>37</v>
      </c>
      <c r="B26" s="44"/>
      <c r="C26" s="68"/>
      <c r="D26" s="68"/>
      <c r="E26" s="388">
        <v>0</v>
      </c>
      <c r="F26" s="66"/>
      <c r="G26" s="63"/>
      <c r="H26" s="20"/>
    </row>
    <row r="27" spans="1:8" s="19" customFormat="1" ht="21" thickTop="1">
      <c r="A27" s="44" t="s">
        <v>11</v>
      </c>
      <c r="B27" s="44"/>
      <c r="C27" s="68"/>
      <c r="D27" s="68"/>
      <c r="E27" s="377">
        <v>6.48</v>
      </c>
      <c r="F27" s="68"/>
      <c r="G27" s="63"/>
      <c r="H27" s="20"/>
    </row>
    <row r="28" spans="1:8" s="19" customFormat="1" ht="20.25">
      <c r="A28" s="44" t="s">
        <v>12</v>
      </c>
      <c r="B28" s="44"/>
      <c r="C28" s="68"/>
      <c r="D28" s="68"/>
      <c r="E28" s="375">
        <v>1.88</v>
      </c>
      <c r="F28" s="68"/>
      <c r="G28" s="63"/>
      <c r="H28" s="20"/>
    </row>
    <row r="29" spans="1:8" s="19" customFormat="1" ht="20.25">
      <c r="A29" s="44" t="s">
        <v>13</v>
      </c>
      <c r="B29" s="44"/>
      <c r="C29" s="68"/>
      <c r="D29" s="68"/>
      <c r="E29" s="375">
        <v>24.3</v>
      </c>
      <c r="F29" s="68"/>
      <c r="G29" s="63"/>
      <c r="H29" s="20"/>
    </row>
    <row r="30" spans="1:8" s="19" customFormat="1" ht="20.25">
      <c r="A30" s="44" t="s">
        <v>14</v>
      </c>
      <c r="B30" s="44"/>
      <c r="C30" s="68"/>
      <c r="D30" s="68"/>
      <c r="E30" s="373">
        <v>2.84</v>
      </c>
      <c r="F30" s="68"/>
      <c r="G30" s="63"/>
      <c r="H30" s="20"/>
    </row>
    <row r="31" spans="1:8" s="19" customFormat="1" ht="20.25">
      <c r="A31" s="44" t="s">
        <v>15</v>
      </c>
      <c r="B31" s="44"/>
      <c r="C31" s="68"/>
      <c r="D31" s="68"/>
      <c r="E31" s="374">
        <f>380*3/2000</f>
        <v>0.57</v>
      </c>
      <c r="F31" s="68"/>
      <c r="G31" s="63"/>
      <c r="H31" s="20"/>
    </row>
    <row r="32" spans="1:8" s="19" customFormat="1" ht="20.25">
      <c r="A32" s="44" t="s">
        <v>91</v>
      </c>
      <c r="B32" s="44"/>
      <c r="C32" s="68"/>
      <c r="D32" s="68"/>
      <c r="E32" s="374">
        <f>22*50/2000</f>
        <v>0.55</v>
      </c>
      <c r="F32" s="68"/>
      <c r="G32" s="63" t="s">
        <v>1</v>
      </c>
      <c r="H32" s="20"/>
    </row>
    <row r="33" spans="1:8" s="19" customFormat="1" ht="20.25">
      <c r="A33" s="44" t="s">
        <v>17</v>
      </c>
      <c r="B33" s="44"/>
      <c r="C33" s="68"/>
      <c r="D33" s="68"/>
      <c r="E33" s="374">
        <v>4.5</v>
      </c>
      <c r="F33" s="68" t="s">
        <v>1</v>
      </c>
      <c r="G33" s="63"/>
      <c r="H33" s="20"/>
    </row>
    <row r="34" spans="1:8" s="19" customFormat="1" ht="20.25">
      <c r="A34" s="44" t="s">
        <v>38</v>
      </c>
      <c r="B34" s="44"/>
      <c r="C34" s="68"/>
      <c r="D34" s="68"/>
      <c r="E34" s="395">
        <f>88*9/2000</f>
        <v>0.396</v>
      </c>
      <c r="F34" s="66"/>
      <c r="G34" s="63"/>
      <c r="H34" s="20"/>
    </row>
    <row r="35" spans="1:8" s="19" customFormat="1" ht="20.25">
      <c r="A35" s="44" t="s">
        <v>50</v>
      </c>
      <c r="B35" s="68"/>
      <c r="C35" s="68"/>
      <c r="D35" s="76"/>
      <c r="E35" s="374">
        <f>117/24*40/2000</f>
        <v>0.0975</v>
      </c>
      <c r="F35" s="66"/>
      <c r="G35" s="63"/>
      <c r="H35" s="20"/>
    </row>
    <row r="36" spans="1:8" s="19" customFormat="1" ht="21" thickBot="1">
      <c r="A36" s="44" t="s">
        <v>66</v>
      </c>
      <c r="B36" s="44"/>
      <c r="C36" s="68"/>
      <c r="D36" s="68"/>
      <c r="E36" s="396">
        <f>1558/24*40/2000</f>
        <v>1.2983333333333336</v>
      </c>
      <c r="F36" s="66" t="s">
        <v>1</v>
      </c>
      <c r="G36" s="63" t="s">
        <v>1</v>
      </c>
      <c r="H36" s="20"/>
    </row>
    <row r="37" spans="1:8" s="19" customFormat="1" ht="21" thickTop="1">
      <c r="A37" s="44"/>
      <c r="B37" s="44"/>
      <c r="C37" s="68"/>
      <c r="D37" s="68"/>
      <c r="E37" s="380">
        <f>SUM(E26:E36)</f>
        <v>42.91183333333333</v>
      </c>
      <c r="F37" s="66"/>
      <c r="G37" s="63" t="s">
        <v>1</v>
      </c>
      <c r="H37" s="20"/>
    </row>
    <row r="38" spans="1:8" s="19" customFormat="1" ht="21" thickBot="1">
      <c r="A38" s="73"/>
      <c r="B38" s="73"/>
      <c r="C38" s="68"/>
      <c r="D38" s="74"/>
      <c r="E38" s="366"/>
      <c r="F38" s="30"/>
      <c r="G38" s="63"/>
      <c r="H38" s="20"/>
    </row>
    <row r="39" spans="1:8" s="19" customFormat="1" ht="21" thickBot="1">
      <c r="A39" s="15" t="s">
        <v>19</v>
      </c>
      <c r="B39" s="23"/>
      <c r="C39" s="75"/>
      <c r="D39" s="64"/>
      <c r="E39" s="370"/>
      <c r="F39" s="18"/>
      <c r="G39" s="63" t="s">
        <v>1</v>
      </c>
      <c r="H39" s="20"/>
    </row>
    <row r="40" spans="1:8" s="19" customFormat="1" ht="20.25">
      <c r="A40" s="64" t="s">
        <v>20</v>
      </c>
      <c r="B40" s="64"/>
      <c r="C40" s="22"/>
      <c r="D40" s="22" t="s">
        <v>1</v>
      </c>
      <c r="E40" s="374">
        <f>176.67+55.84</f>
        <v>232.51</v>
      </c>
      <c r="F40" s="18"/>
      <c r="G40" s="63"/>
      <c r="H40" s="20"/>
    </row>
    <row r="41" spans="1:8" s="19" customFormat="1" ht="20.25">
      <c r="A41" s="64" t="s">
        <v>39</v>
      </c>
      <c r="B41" s="64"/>
      <c r="C41" s="22"/>
      <c r="D41" s="22"/>
      <c r="E41" s="374">
        <v>9.5</v>
      </c>
      <c r="F41" s="18"/>
      <c r="G41" s="63"/>
      <c r="H41" s="20" t="s">
        <v>1</v>
      </c>
    </row>
    <row r="42" spans="1:8" s="19" customFormat="1" ht="20.25">
      <c r="A42" s="64" t="s">
        <v>21</v>
      </c>
      <c r="B42" s="64"/>
      <c r="C42" s="22"/>
      <c r="D42" s="22"/>
      <c r="E42" s="378">
        <v>0</v>
      </c>
      <c r="F42" s="18"/>
      <c r="G42" s="63"/>
      <c r="H42" s="20"/>
    </row>
    <row r="43" spans="1:8" s="19" customFormat="1" ht="20.25">
      <c r="A43" s="64" t="s">
        <v>22</v>
      </c>
      <c r="B43" s="64"/>
      <c r="C43" s="22"/>
      <c r="D43" s="22"/>
      <c r="E43" s="374">
        <v>337.92</v>
      </c>
      <c r="F43" s="18"/>
      <c r="G43" s="63"/>
      <c r="H43" s="20"/>
    </row>
    <row r="44" spans="1:8" s="19" customFormat="1" ht="20.25">
      <c r="A44" s="64" t="s">
        <v>23</v>
      </c>
      <c r="B44" s="64"/>
      <c r="C44" s="22"/>
      <c r="D44" s="22"/>
      <c r="E44" s="374">
        <v>64.22</v>
      </c>
      <c r="F44" s="18"/>
      <c r="G44" s="63"/>
      <c r="H44" s="20"/>
    </row>
    <row r="45" spans="1:8" s="19" customFormat="1" ht="20.25">
      <c r="A45" s="64" t="s">
        <v>24</v>
      </c>
      <c r="B45" s="64"/>
      <c r="C45" s="22"/>
      <c r="D45" s="22"/>
      <c r="E45" s="374">
        <f>4.16+4.29</f>
        <v>8.45</v>
      </c>
      <c r="F45" s="18"/>
      <c r="G45" s="63"/>
      <c r="H45" s="20"/>
    </row>
    <row r="46" spans="1:8" s="19" customFormat="1" ht="20.25">
      <c r="A46" s="64" t="s">
        <v>48</v>
      </c>
      <c r="B46" s="64"/>
      <c r="C46" s="22"/>
      <c r="D46" s="22"/>
      <c r="E46" s="374">
        <f>32.5+11.51</f>
        <v>44.01</v>
      </c>
      <c r="F46" s="18"/>
      <c r="G46" s="63"/>
      <c r="H46" s="20"/>
    </row>
    <row r="47" spans="1:8" s="19" customFormat="1" ht="21" thickBot="1">
      <c r="A47" s="64" t="s">
        <v>49</v>
      </c>
      <c r="B47" s="64"/>
      <c r="C47" s="22"/>
      <c r="D47" s="22"/>
      <c r="E47" s="374">
        <v>0.48</v>
      </c>
      <c r="F47" s="18"/>
      <c r="G47" s="63"/>
      <c r="H47" s="20"/>
    </row>
    <row r="48" spans="1:8" s="19" customFormat="1" ht="21" thickBot="1">
      <c r="A48" s="64" t="s">
        <v>1</v>
      </c>
      <c r="B48" s="64"/>
      <c r="C48" s="22"/>
      <c r="D48" s="22"/>
      <c r="E48" s="379">
        <f>SUM(E40:E47)</f>
        <v>697.0900000000001</v>
      </c>
      <c r="F48" s="18"/>
      <c r="G48" s="63"/>
      <c r="H48" s="20"/>
    </row>
    <row r="49" spans="1:7" s="31" customFormat="1" ht="21" thickBot="1">
      <c r="A49" s="64"/>
      <c r="B49" s="64"/>
      <c r="C49" s="22"/>
      <c r="D49" s="22"/>
      <c r="E49" s="366"/>
      <c r="F49" s="18"/>
      <c r="G49" s="77"/>
    </row>
    <row r="50" spans="1:8" s="19" customFormat="1" ht="21" thickBot="1">
      <c r="A50" s="15" t="s">
        <v>25</v>
      </c>
      <c r="B50" s="23"/>
      <c r="C50" s="32"/>
      <c r="D50" s="23"/>
      <c r="E50" s="382">
        <f>E22+E48</f>
        <v>2547.7700000000004</v>
      </c>
      <c r="F50" s="18"/>
      <c r="G50" s="63"/>
      <c r="H50" s="20"/>
    </row>
    <row r="51" spans="1:8" s="19" customFormat="1" ht="20.25">
      <c r="A51" s="64"/>
      <c r="B51" s="64"/>
      <c r="C51" s="22"/>
      <c r="D51" s="22"/>
      <c r="E51" s="366"/>
      <c r="F51" s="18"/>
      <c r="G51" s="63"/>
      <c r="H51" s="20"/>
    </row>
    <row r="52" spans="1:7" ht="20.25">
      <c r="A52" s="64"/>
      <c r="B52" s="64"/>
      <c r="C52" s="64"/>
      <c r="D52" s="64"/>
      <c r="E52" s="366"/>
      <c r="F52" s="62"/>
      <c r="G52" s="44"/>
    </row>
    <row r="53" spans="1:7" s="29" customFormat="1" ht="20.25">
      <c r="A53" s="78" t="s">
        <v>26</v>
      </c>
      <c r="B53" s="78"/>
      <c r="C53" s="64"/>
      <c r="D53" s="64"/>
      <c r="E53" s="383">
        <f>B99</f>
        <v>3756.0800000000004</v>
      </c>
      <c r="F53" s="35">
        <v>1</v>
      </c>
      <c r="G53" s="44"/>
    </row>
    <row r="54" spans="1:7" ht="20.25">
      <c r="A54" s="79" t="s">
        <v>27</v>
      </c>
      <c r="B54" s="79"/>
      <c r="C54" s="80"/>
      <c r="D54" s="81"/>
      <c r="E54" s="385">
        <f>E50</f>
        <v>2547.7700000000004</v>
      </c>
      <c r="F54" s="35">
        <f>E54/E53</f>
        <v>0.6783055738961897</v>
      </c>
      <c r="G54" s="44"/>
    </row>
    <row r="55" spans="1:7" ht="20.25">
      <c r="A55" s="23" t="s">
        <v>28</v>
      </c>
      <c r="B55" s="23"/>
      <c r="C55" s="82"/>
      <c r="D55" s="82"/>
      <c r="E55" s="385">
        <f>E8</f>
        <v>2790.17</v>
      </c>
      <c r="F55" s="35">
        <f>F53-F54</f>
        <v>0.32169442610381027</v>
      </c>
      <c r="G55" s="44"/>
    </row>
    <row r="56" spans="1:7" ht="20.25">
      <c r="A56" s="83"/>
      <c r="B56" s="83"/>
      <c r="C56" s="84"/>
      <c r="D56" s="85"/>
      <c r="E56" s="371"/>
      <c r="F56" s="86"/>
      <c r="G56" s="44"/>
    </row>
    <row r="57" spans="1:8" s="19" customFormat="1" ht="20.25">
      <c r="A57" s="54" t="s">
        <v>43</v>
      </c>
      <c r="B57" s="65" t="s">
        <v>1</v>
      </c>
      <c r="C57" s="66"/>
      <c r="D57" s="67"/>
      <c r="E57" s="383">
        <v>1795.04</v>
      </c>
      <c r="F57" s="28"/>
      <c r="G57" s="63"/>
      <c r="H57" s="59"/>
    </row>
    <row r="58" spans="1:7" ht="20.25">
      <c r="A58" s="83"/>
      <c r="B58" s="83"/>
      <c r="C58" s="84"/>
      <c r="D58" s="87"/>
      <c r="E58" s="371"/>
      <c r="F58" s="86"/>
      <c r="G58" s="44"/>
    </row>
    <row r="59" spans="1:8" s="19" customFormat="1" ht="20.25">
      <c r="A59" s="88" t="s">
        <v>29</v>
      </c>
      <c r="B59" s="88"/>
      <c r="C59" s="22"/>
      <c r="D59" s="22"/>
      <c r="E59" s="372"/>
      <c r="F59" s="37">
        <v>300.89</v>
      </c>
      <c r="G59" s="63"/>
      <c r="H59" s="20"/>
    </row>
    <row r="60" spans="1:7" ht="20.25">
      <c r="A60" s="90"/>
      <c r="B60" s="90"/>
      <c r="C60" s="91"/>
      <c r="D60" s="92"/>
      <c r="E60" s="362"/>
      <c r="F60" s="55"/>
      <c r="G60" s="93"/>
    </row>
    <row r="61" spans="1:8" ht="20.25">
      <c r="A61" s="94" t="s">
        <v>30</v>
      </c>
      <c r="B61" s="94"/>
      <c r="C61" s="95"/>
      <c r="D61" s="96"/>
      <c r="E61" s="363"/>
      <c r="F61" s="38">
        <v>0</v>
      </c>
      <c r="G61" s="93"/>
      <c r="H61" s="39"/>
    </row>
    <row r="62" spans="1:7" ht="20.25">
      <c r="A62" s="94" t="s">
        <v>31</v>
      </c>
      <c r="B62" s="94"/>
      <c r="C62" s="98"/>
      <c r="D62" s="99"/>
      <c r="E62" s="51"/>
      <c r="F62" s="38">
        <v>0</v>
      </c>
      <c r="G62" s="44"/>
    </row>
    <row r="63" spans="1:7" ht="20.25">
      <c r="A63" s="94" t="s">
        <v>44</v>
      </c>
      <c r="B63" s="94"/>
      <c r="C63" s="98"/>
      <c r="D63" s="99"/>
      <c r="E63" s="51"/>
      <c r="F63" s="55"/>
      <c r="G63" s="44"/>
    </row>
    <row r="64" spans="1:7" ht="21" thickBot="1">
      <c r="A64" s="44"/>
      <c r="B64" s="44"/>
      <c r="C64" s="44"/>
      <c r="D64" s="44"/>
      <c r="E64" s="44"/>
      <c r="F64" s="100"/>
      <c r="G64" s="44"/>
    </row>
    <row r="65" spans="1:7" ht="27.75">
      <c r="A65" s="1" t="s">
        <v>0</v>
      </c>
      <c r="B65" s="52"/>
      <c r="C65" s="2"/>
      <c r="D65" s="2"/>
      <c r="E65" s="3"/>
      <c r="F65" s="4"/>
      <c r="G65" s="44"/>
    </row>
    <row r="66" spans="1:7" ht="28.5" thickBot="1">
      <c r="A66" s="7" t="s">
        <v>90</v>
      </c>
      <c r="B66" s="53"/>
      <c r="C66" s="8"/>
      <c r="D66" s="8"/>
      <c r="E66" s="9"/>
      <c r="F66" s="10"/>
      <c r="G66" s="44"/>
    </row>
    <row r="67" spans="1:7" ht="20.25">
      <c r="A67" s="44"/>
      <c r="B67" s="44"/>
      <c r="C67" s="44"/>
      <c r="D67" s="44"/>
      <c r="E67" s="44"/>
      <c r="F67" s="100"/>
      <c r="G67" s="44" t="s">
        <v>1</v>
      </c>
    </row>
    <row r="68" spans="1:8" ht="101.25">
      <c r="A68" s="101" t="s">
        <v>32</v>
      </c>
      <c r="B68" s="102" t="s">
        <v>41</v>
      </c>
      <c r="C68" s="102" t="s">
        <v>42</v>
      </c>
      <c r="D68" s="102" t="s">
        <v>33</v>
      </c>
      <c r="E68" s="102" t="s">
        <v>34</v>
      </c>
      <c r="F68" s="102" t="s">
        <v>35</v>
      </c>
      <c r="G68" s="93"/>
      <c r="H68" s="33" t="s">
        <v>1</v>
      </c>
    </row>
    <row r="69" spans="1:7" ht="20.25">
      <c r="A69" s="136">
        <v>41365</v>
      </c>
      <c r="B69" s="135">
        <v>124.32</v>
      </c>
      <c r="C69" s="135">
        <v>28.47</v>
      </c>
      <c r="D69" s="394">
        <v>0</v>
      </c>
      <c r="E69" s="326">
        <v>16</v>
      </c>
      <c r="F69" s="391">
        <v>1</v>
      </c>
      <c r="G69" s="103"/>
    </row>
    <row r="70" spans="1:7" ht="20.25">
      <c r="A70" s="136">
        <v>41366</v>
      </c>
      <c r="B70" s="135">
        <v>380.53</v>
      </c>
      <c r="C70" s="135">
        <v>49.86</v>
      </c>
      <c r="D70" s="389">
        <v>108</v>
      </c>
      <c r="E70" s="326">
        <v>18</v>
      </c>
      <c r="F70" s="392">
        <v>0</v>
      </c>
      <c r="G70" s="103"/>
    </row>
    <row r="71" spans="1:7" ht="20.25">
      <c r="A71" s="136">
        <v>41367</v>
      </c>
      <c r="B71" s="135">
        <v>226.36</v>
      </c>
      <c r="C71" s="135">
        <v>39.48</v>
      </c>
      <c r="D71" s="389">
        <v>104</v>
      </c>
      <c r="E71" s="326">
        <v>15</v>
      </c>
      <c r="F71" s="391">
        <v>1</v>
      </c>
      <c r="G71" s="103"/>
    </row>
    <row r="72" spans="1:7" ht="20.25">
      <c r="A72" s="136">
        <v>41368</v>
      </c>
      <c r="B72" s="135">
        <v>178.61</v>
      </c>
      <c r="C72" s="135">
        <v>11.05</v>
      </c>
      <c r="D72" s="389">
        <v>56</v>
      </c>
      <c r="E72" s="326">
        <v>18</v>
      </c>
      <c r="F72" s="391">
        <v>1</v>
      </c>
      <c r="G72" s="103"/>
    </row>
    <row r="73" spans="1:7" ht="20.25">
      <c r="A73" s="136">
        <v>41369</v>
      </c>
      <c r="B73" s="135">
        <v>147.99</v>
      </c>
      <c r="C73" s="135">
        <v>58.9</v>
      </c>
      <c r="D73" s="389">
        <v>85</v>
      </c>
      <c r="E73" s="326">
        <v>17</v>
      </c>
      <c r="F73" s="391">
        <v>2</v>
      </c>
      <c r="G73" s="103" t="s">
        <v>1</v>
      </c>
    </row>
    <row r="74" spans="1:7" ht="20.25">
      <c r="A74" s="136">
        <v>41370</v>
      </c>
      <c r="B74" s="135">
        <v>39.97</v>
      </c>
      <c r="C74" s="135">
        <v>10.08</v>
      </c>
      <c r="D74" s="389">
        <v>81</v>
      </c>
      <c r="E74" s="326">
        <v>2</v>
      </c>
      <c r="F74" s="391">
        <v>1</v>
      </c>
      <c r="G74" s="103"/>
    </row>
    <row r="75" spans="1:7" ht="20.25">
      <c r="A75" s="136">
        <v>41371</v>
      </c>
      <c r="B75" s="135">
        <v>10.58</v>
      </c>
      <c r="C75" s="135">
        <v>6.46</v>
      </c>
      <c r="D75" s="389">
        <v>64</v>
      </c>
      <c r="E75" s="137">
        <v>0</v>
      </c>
      <c r="F75" s="392">
        <v>0</v>
      </c>
      <c r="G75" s="103"/>
    </row>
    <row r="76" spans="1:7" ht="20.25">
      <c r="A76" s="136">
        <v>41372</v>
      </c>
      <c r="B76" s="135">
        <v>136.37</v>
      </c>
      <c r="C76" s="135">
        <v>18.23</v>
      </c>
      <c r="D76" s="394">
        <v>0</v>
      </c>
      <c r="E76" s="326">
        <v>17</v>
      </c>
      <c r="F76" s="391">
        <v>3</v>
      </c>
      <c r="G76" s="103" t="s">
        <v>1</v>
      </c>
    </row>
    <row r="77" spans="1:7" ht="20.25">
      <c r="A77" s="136">
        <v>41373</v>
      </c>
      <c r="B77" s="135">
        <v>140.28</v>
      </c>
      <c r="C77" s="135">
        <v>54.18</v>
      </c>
      <c r="D77" s="389">
        <v>106</v>
      </c>
      <c r="E77" s="326">
        <v>17</v>
      </c>
      <c r="F77" s="392">
        <v>0</v>
      </c>
      <c r="G77" s="103"/>
    </row>
    <row r="78" spans="1:7" ht="20.25">
      <c r="A78" s="136">
        <v>41374</v>
      </c>
      <c r="B78" s="135">
        <v>150.41</v>
      </c>
      <c r="C78" s="135">
        <v>40.66</v>
      </c>
      <c r="D78" s="389">
        <v>89</v>
      </c>
      <c r="E78" s="326">
        <v>15</v>
      </c>
      <c r="F78" s="391">
        <v>3</v>
      </c>
      <c r="G78" s="103"/>
    </row>
    <row r="79" spans="1:7" ht="20.25">
      <c r="A79" s="136">
        <v>41375</v>
      </c>
      <c r="B79" s="135">
        <v>158.19</v>
      </c>
      <c r="C79" s="135">
        <v>45.15</v>
      </c>
      <c r="D79" s="389">
        <v>88</v>
      </c>
      <c r="E79" s="326">
        <v>22</v>
      </c>
      <c r="F79" s="391">
        <v>1</v>
      </c>
      <c r="G79" s="103"/>
    </row>
    <row r="80" spans="1:8" ht="20.25">
      <c r="A80" s="136">
        <v>41376</v>
      </c>
      <c r="B80" s="135">
        <v>137.22</v>
      </c>
      <c r="C80" s="135">
        <v>55.74</v>
      </c>
      <c r="D80" s="389">
        <v>83</v>
      </c>
      <c r="E80" s="326">
        <v>20</v>
      </c>
      <c r="F80" s="391">
        <v>3</v>
      </c>
      <c r="G80" s="103"/>
      <c r="H80" s="33" t="s">
        <v>1</v>
      </c>
    </row>
    <row r="81" spans="1:7" ht="21" customHeight="1">
      <c r="A81" s="136">
        <v>41377</v>
      </c>
      <c r="B81" s="135">
        <v>56.27</v>
      </c>
      <c r="C81" s="135">
        <v>12.69</v>
      </c>
      <c r="D81" s="389">
        <v>95</v>
      </c>
      <c r="E81" s="326">
        <v>2</v>
      </c>
      <c r="F81" s="391">
        <v>1</v>
      </c>
      <c r="G81" s="103"/>
    </row>
    <row r="82" spans="1:7" ht="21" customHeight="1">
      <c r="A82" s="136">
        <v>41378</v>
      </c>
      <c r="B82" s="135">
        <v>16.85</v>
      </c>
      <c r="C82" s="135">
        <v>1.52</v>
      </c>
      <c r="D82" s="326">
        <v>81</v>
      </c>
      <c r="E82" s="137">
        <v>0</v>
      </c>
      <c r="F82" s="392">
        <v>0</v>
      </c>
      <c r="G82" s="103"/>
    </row>
    <row r="83" spans="1:7" ht="21" customHeight="1">
      <c r="A83" s="136">
        <v>41379</v>
      </c>
      <c r="B83" s="135">
        <v>113.81</v>
      </c>
      <c r="C83" s="135">
        <v>17.64</v>
      </c>
      <c r="D83" s="394">
        <v>0</v>
      </c>
      <c r="E83" s="326">
        <v>19</v>
      </c>
      <c r="F83" s="392">
        <v>0</v>
      </c>
      <c r="G83" s="103"/>
    </row>
    <row r="84" spans="1:7" ht="21" customHeight="1">
      <c r="A84" s="136">
        <v>41380</v>
      </c>
      <c r="B84" s="135">
        <v>116.16</v>
      </c>
      <c r="C84" s="135">
        <v>51.15</v>
      </c>
      <c r="D84" s="389">
        <v>94</v>
      </c>
      <c r="E84" s="326">
        <v>18</v>
      </c>
      <c r="F84" s="392">
        <v>0</v>
      </c>
      <c r="G84" s="103"/>
    </row>
    <row r="85" spans="1:7" ht="21" customHeight="1">
      <c r="A85" s="136">
        <v>41381</v>
      </c>
      <c r="B85" s="135">
        <v>89.71</v>
      </c>
      <c r="C85" s="135">
        <v>25.61</v>
      </c>
      <c r="D85" s="389">
        <v>70</v>
      </c>
      <c r="E85" s="326">
        <v>9</v>
      </c>
      <c r="F85" s="391">
        <v>3</v>
      </c>
      <c r="G85" s="103"/>
    </row>
    <row r="86" spans="1:7" ht="21" customHeight="1">
      <c r="A86" s="136">
        <v>41382</v>
      </c>
      <c r="B86" s="135">
        <v>183.62</v>
      </c>
      <c r="C86" s="135">
        <v>46.21</v>
      </c>
      <c r="D86" s="389">
        <v>87</v>
      </c>
      <c r="E86" s="326">
        <v>25</v>
      </c>
      <c r="F86" s="392">
        <v>0</v>
      </c>
      <c r="G86" s="103"/>
    </row>
    <row r="87" spans="1:7" ht="21" customHeight="1">
      <c r="A87" s="136">
        <v>41383</v>
      </c>
      <c r="B87" s="135">
        <v>176.38</v>
      </c>
      <c r="C87" s="135">
        <v>42.31</v>
      </c>
      <c r="D87" s="389">
        <v>95</v>
      </c>
      <c r="E87" s="326">
        <v>22</v>
      </c>
      <c r="F87" s="392">
        <v>0</v>
      </c>
      <c r="G87" s="103"/>
    </row>
    <row r="88" spans="1:7" ht="21" customHeight="1">
      <c r="A88" s="136">
        <v>41384</v>
      </c>
      <c r="B88" s="135">
        <v>54.63</v>
      </c>
      <c r="C88" s="135">
        <v>27.54</v>
      </c>
      <c r="D88" s="389">
        <v>71</v>
      </c>
      <c r="E88" s="326">
        <v>7</v>
      </c>
      <c r="F88" s="391">
        <v>1</v>
      </c>
      <c r="G88" s="103"/>
    </row>
    <row r="89" spans="1:7" ht="21" customHeight="1">
      <c r="A89" s="136">
        <v>41385</v>
      </c>
      <c r="B89" s="135">
        <v>12.32</v>
      </c>
      <c r="C89" s="135">
        <v>3.2</v>
      </c>
      <c r="D89" s="326">
        <v>63</v>
      </c>
      <c r="E89" s="137">
        <v>0</v>
      </c>
      <c r="F89" s="392">
        <v>0</v>
      </c>
      <c r="G89" s="103"/>
    </row>
    <row r="90" spans="1:7" ht="21" customHeight="1">
      <c r="A90" s="136">
        <v>41386</v>
      </c>
      <c r="B90" s="135">
        <v>120.95</v>
      </c>
      <c r="C90" s="135">
        <v>29.45</v>
      </c>
      <c r="D90" s="137">
        <v>0</v>
      </c>
      <c r="E90" s="137">
        <v>0</v>
      </c>
      <c r="F90" s="392">
        <v>0</v>
      </c>
      <c r="G90" s="103"/>
    </row>
    <row r="91" spans="1:7" ht="21" customHeight="1">
      <c r="A91" s="136">
        <v>41387</v>
      </c>
      <c r="B91" s="135">
        <v>160.61</v>
      </c>
      <c r="C91" s="135">
        <v>83.52</v>
      </c>
      <c r="D91" s="389">
        <v>87</v>
      </c>
      <c r="E91" s="326">
        <v>20</v>
      </c>
      <c r="F91" s="391">
        <v>2</v>
      </c>
      <c r="G91" s="103" t="s">
        <v>1</v>
      </c>
    </row>
    <row r="92" spans="1:7" ht="21" customHeight="1">
      <c r="A92" s="136">
        <v>41388</v>
      </c>
      <c r="B92" s="135">
        <v>186.06</v>
      </c>
      <c r="C92" s="135">
        <v>89.31</v>
      </c>
      <c r="D92" s="389">
        <v>108</v>
      </c>
      <c r="E92" s="326">
        <v>17</v>
      </c>
      <c r="F92" s="391">
        <v>3</v>
      </c>
      <c r="G92" s="103"/>
    </row>
    <row r="93" spans="1:7" ht="21" customHeight="1">
      <c r="A93" s="136">
        <v>41389</v>
      </c>
      <c r="B93" s="135">
        <v>196.75</v>
      </c>
      <c r="C93" s="135">
        <v>51.42</v>
      </c>
      <c r="D93" s="389">
        <v>83</v>
      </c>
      <c r="E93" s="326">
        <v>13</v>
      </c>
      <c r="F93" s="391">
        <v>1</v>
      </c>
      <c r="G93" s="103"/>
    </row>
    <row r="94" spans="1:7" ht="21" customHeight="1">
      <c r="A94" s="136">
        <v>41390</v>
      </c>
      <c r="B94" s="135">
        <v>151.75</v>
      </c>
      <c r="C94" s="135">
        <v>62.97</v>
      </c>
      <c r="D94" s="389">
        <v>108</v>
      </c>
      <c r="E94" s="326">
        <v>19</v>
      </c>
      <c r="F94" s="391">
        <v>1</v>
      </c>
      <c r="G94" s="103"/>
    </row>
    <row r="95" spans="1:9" ht="21" customHeight="1">
      <c r="A95" s="136">
        <v>41391</v>
      </c>
      <c r="B95" s="135">
        <v>28.28</v>
      </c>
      <c r="C95" s="135">
        <v>14.6</v>
      </c>
      <c r="D95" s="389">
        <v>97</v>
      </c>
      <c r="E95" s="326">
        <v>21</v>
      </c>
      <c r="F95" s="392">
        <v>0</v>
      </c>
      <c r="G95" s="103"/>
      <c r="I95" s="33" t="s">
        <v>1</v>
      </c>
    </row>
    <row r="96" spans="1:7" ht="21" customHeight="1">
      <c r="A96" s="136">
        <v>41392</v>
      </c>
      <c r="B96" s="135">
        <v>10.22</v>
      </c>
      <c r="C96" s="135">
        <v>4.24</v>
      </c>
      <c r="D96" s="389">
        <v>73</v>
      </c>
      <c r="E96" s="326">
        <v>1</v>
      </c>
      <c r="F96" s="392">
        <v>0</v>
      </c>
      <c r="G96" s="103"/>
    </row>
    <row r="97" spans="1:7" ht="20.25">
      <c r="A97" s="136">
        <v>41393</v>
      </c>
      <c r="B97" s="135">
        <v>130.6</v>
      </c>
      <c r="C97" s="135">
        <v>17.57</v>
      </c>
      <c r="D97" s="394">
        <v>0</v>
      </c>
      <c r="E97" s="326">
        <v>17</v>
      </c>
      <c r="F97" s="391">
        <v>2</v>
      </c>
      <c r="G97" s="103"/>
    </row>
    <row r="98" spans="1:7" ht="21" thickBot="1">
      <c r="A98" s="136">
        <v>41394</v>
      </c>
      <c r="B98" s="324">
        <v>120.28</v>
      </c>
      <c r="C98" s="324">
        <v>54.49</v>
      </c>
      <c r="D98" s="390">
        <v>131</v>
      </c>
      <c r="E98" s="327">
        <v>18</v>
      </c>
      <c r="F98" s="393">
        <v>7</v>
      </c>
      <c r="G98" s="103" t="s">
        <v>1</v>
      </c>
    </row>
    <row r="99" spans="1:7" ht="21" thickTop="1">
      <c r="A99" s="46" t="s">
        <v>36</v>
      </c>
      <c r="B99" s="134">
        <f>SUM(B69:B98)</f>
        <v>3756.0800000000004</v>
      </c>
      <c r="C99" s="104">
        <f>SUM(C69:C98)</f>
        <v>1053.6999999999998</v>
      </c>
      <c r="D99" s="105">
        <f>SUM(D69:D98)</f>
        <v>2207</v>
      </c>
      <c r="E99" s="397">
        <f>SUM(E69:E98)</f>
        <v>405</v>
      </c>
      <c r="F99" s="105">
        <f>SUM(F69:F98)</f>
        <v>37</v>
      </c>
      <c r="G99" s="44" t="s">
        <v>1</v>
      </c>
    </row>
    <row r="100" spans="1:7" ht="20.25">
      <c r="A100" s="109"/>
      <c r="B100" s="109"/>
      <c r="C100" s="110"/>
      <c r="D100" s="110"/>
      <c r="E100" s="111"/>
      <c r="F100" s="68"/>
      <c r="G100" s="44"/>
    </row>
    <row r="101" spans="1:7" ht="18">
      <c r="A101" s="40"/>
      <c r="B101" s="40"/>
      <c r="C101" s="43"/>
      <c r="D101" s="41"/>
      <c r="E101" s="42"/>
      <c r="F101" s="40"/>
      <c r="G101" s="33" t="s">
        <v>1</v>
      </c>
    </row>
    <row r="102" spans="1:7" ht="20.25">
      <c r="A102" s="44"/>
      <c r="B102" s="44"/>
      <c r="C102" s="45"/>
      <c r="D102" s="46"/>
      <c r="E102" s="47"/>
      <c r="F102" s="44" t="s">
        <v>1</v>
      </c>
      <c r="G102" s="33" t="s">
        <v>1</v>
      </c>
    </row>
    <row r="103" spans="1:8" ht="20.25">
      <c r="A103" s="44"/>
      <c r="B103" s="44"/>
      <c r="C103" s="45"/>
      <c r="D103" s="46"/>
      <c r="E103" s="47"/>
      <c r="F103" s="44"/>
      <c r="H103" s="33" t="s">
        <v>1</v>
      </c>
    </row>
    <row r="104" spans="1:6" ht="20.25">
      <c r="A104" s="44"/>
      <c r="B104" s="44"/>
      <c r="C104" s="45"/>
      <c r="D104" s="46"/>
      <c r="E104" s="47"/>
      <c r="F104" s="44"/>
    </row>
    <row r="105" spans="1:6" ht="20.25">
      <c r="A105" s="44"/>
      <c r="B105" s="44"/>
      <c r="C105" s="45"/>
      <c r="D105" s="46"/>
      <c r="E105" s="47"/>
      <c r="F105" s="44"/>
    </row>
  </sheetData>
  <printOptions horizontalCentered="1"/>
  <pageMargins left="0.7" right="0.7" top="0.75" bottom="0.75" header="0.3" footer="0.3"/>
  <pageSetup fitToHeight="1" fitToWidth="1" horizontalDpi="600" verticalDpi="600" orientation="portrait" scale="3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5" zoomScaleNormal="75" workbookViewId="0" topLeftCell="A1">
      <selection activeCell="Q19" sqref="Q19"/>
    </sheetView>
  </sheetViews>
  <sheetFormatPr defaultColWidth="9.140625" defaultRowHeight="12.75"/>
  <cols>
    <col min="1" max="1" width="77.140625" style="33" customWidth="1"/>
    <col min="2" max="2" width="15.7109375" style="33" customWidth="1"/>
    <col min="3" max="3" width="15.7109375" style="48" customWidth="1"/>
    <col min="4" max="4" width="16.57421875" style="49" customWidth="1"/>
    <col min="5" max="5" width="15.7109375" style="50" customWidth="1"/>
    <col min="6" max="6" width="15.7109375" style="33" customWidth="1"/>
    <col min="7" max="7" width="18.8515625" style="33" customWidth="1"/>
    <col min="8" max="8" width="9.8515625" style="33" bestFit="1" customWidth="1"/>
    <col min="9" max="16384" width="9.140625" style="33" customWidth="1"/>
  </cols>
  <sheetData>
    <row r="1" spans="1:7" s="6" customFormat="1" ht="27.75">
      <c r="A1" s="1" t="s">
        <v>0</v>
      </c>
      <c r="B1" s="52"/>
      <c r="C1" s="2"/>
      <c r="D1" s="2"/>
      <c r="E1" s="3"/>
      <c r="F1" s="4"/>
      <c r="G1" s="5"/>
    </row>
    <row r="2" spans="1:7" s="6" customFormat="1" ht="28.5" thickBot="1">
      <c r="A2" s="7" t="s">
        <v>92</v>
      </c>
      <c r="B2" s="53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64" t="s">
        <v>3</v>
      </c>
      <c r="B5" s="64"/>
      <c r="C5" s="22"/>
      <c r="D5" s="22"/>
      <c r="E5" s="374">
        <v>343.45</v>
      </c>
      <c r="F5" s="21">
        <f>E5/E8</f>
        <v>0.12621038125861275</v>
      </c>
      <c r="G5" s="63"/>
      <c r="H5" s="57" t="s">
        <v>1</v>
      </c>
    </row>
    <row r="6" spans="1:8" s="19" customFormat="1" ht="20.25">
      <c r="A6" s="64" t="s">
        <v>40</v>
      </c>
      <c r="B6" s="64"/>
      <c r="C6" s="22"/>
      <c r="D6" s="22"/>
      <c r="E6" s="374">
        <v>575.6</v>
      </c>
      <c r="F6" s="21">
        <f>E6/E8</f>
        <v>0.2115204409738172</v>
      </c>
      <c r="G6" s="63"/>
      <c r="H6" s="58"/>
    </row>
    <row r="7" spans="1:8" s="19" customFormat="1" ht="21" thickBot="1">
      <c r="A7" s="64" t="s">
        <v>4</v>
      </c>
      <c r="B7" s="64"/>
      <c r="C7" s="22"/>
      <c r="D7" s="22"/>
      <c r="E7" s="374">
        <v>1802.2</v>
      </c>
      <c r="F7" s="21">
        <f>E7/E8</f>
        <v>0.6622691777675701</v>
      </c>
      <c r="G7" s="63"/>
      <c r="H7" s="57"/>
    </row>
    <row r="8" spans="1:8" s="19" customFormat="1" ht="21" thickBot="1">
      <c r="A8" s="64" t="s">
        <v>28</v>
      </c>
      <c r="B8" s="63"/>
      <c r="C8" s="22"/>
      <c r="D8" s="22"/>
      <c r="E8" s="379">
        <f>SUM(E5:E7)</f>
        <v>2721.25</v>
      </c>
      <c r="F8" s="18"/>
      <c r="G8" s="63"/>
      <c r="H8" s="57"/>
    </row>
    <row r="9" spans="1:8" s="19" customFormat="1" ht="20.25">
      <c r="A9" s="64"/>
      <c r="B9" s="63"/>
      <c r="C9" s="22"/>
      <c r="D9" s="22"/>
      <c r="E9" s="366"/>
      <c r="F9" s="18"/>
      <c r="G9" s="107"/>
      <c r="H9" s="57"/>
    </row>
    <row r="10" spans="1:8" s="19" customFormat="1" ht="21" thickBot="1">
      <c r="A10" s="23"/>
      <c r="B10" s="23"/>
      <c r="C10" s="22"/>
      <c r="D10" s="22"/>
      <c r="E10" s="367"/>
      <c r="F10" s="106"/>
      <c r="G10" s="108"/>
      <c r="H10" s="56"/>
    </row>
    <row r="11" spans="1:8" s="19" customFormat="1" ht="21" thickBot="1">
      <c r="A11" s="25" t="s">
        <v>45</v>
      </c>
      <c r="B11" s="54"/>
      <c r="C11" s="26"/>
      <c r="D11" s="27"/>
      <c r="E11" s="366"/>
      <c r="F11" s="28"/>
      <c r="G11" s="63"/>
      <c r="H11" s="20"/>
    </row>
    <row r="12" spans="1:8" s="19" customFormat="1" ht="20.25">
      <c r="A12" s="65" t="s">
        <v>5</v>
      </c>
      <c r="B12" s="65"/>
      <c r="C12" s="66"/>
      <c r="D12" s="67"/>
      <c r="E12" s="374">
        <v>124.57</v>
      </c>
      <c r="F12" s="28"/>
      <c r="G12" s="63" t="s">
        <v>1</v>
      </c>
      <c r="H12" s="59"/>
    </row>
    <row r="13" spans="1:8" s="19" customFormat="1" ht="20.25">
      <c r="A13" s="65" t="s">
        <v>43</v>
      </c>
      <c r="B13" s="65" t="s">
        <v>1</v>
      </c>
      <c r="C13" s="66"/>
      <c r="D13" s="67"/>
      <c r="E13" s="374">
        <v>505.07</v>
      </c>
      <c r="F13" s="28"/>
      <c r="G13" s="63"/>
      <c r="H13" s="59"/>
    </row>
    <row r="14" spans="1:8" s="19" customFormat="1" ht="20.25">
      <c r="A14" s="65" t="s">
        <v>52</v>
      </c>
      <c r="B14" s="65"/>
      <c r="C14" s="66" t="s">
        <v>10</v>
      </c>
      <c r="D14" s="67"/>
      <c r="E14" s="373">
        <v>60.04</v>
      </c>
      <c r="F14" s="28"/>
      <c r="G14" s="63"/>
      <c r="H14" s="59"/>
    </row>
    <row r="15" spans="1:8" s="19" customFormat="1" ht="20.25">
      <c r="A15" s="44" t="s">
        <v>46</v>
      </c>
      <c r="B15" s="44"/>
      <c r="C15" s="68"/>
      <c r="D15" s="68"/>
      <c r="E15" s="374">
        <v>12.58</v>
      </c>
      <c r="F15" s="68"/>
      <c r="G15" s="63"/>
      <c r="H15" s="20"/>
    </row>
    <row r="16" spans="1:8" s="19" customFormat="1" ht="20.25">
      <c r="A16" s="65" t="s">
        <v>6</v>
      </c>
      <c r="B16" s="65"/>
      <c r="C16" s="66"/>
      <c r="D16" s="67"/>
      <c r="E16" s="374">
        <f>128.79+36.7</f>
        <v>165.49</v>
      </c>
      <c r="F16" s="28"/>
      <c r="G16" s="63" t="s">
        <v>1</v>
      </c>
      <c r="H16" s="20" t="s">
        <v>1</v>
      </c>
    </row>
    <row r="17" spans="1:8" s="19" customFormat="1" ht="20.25">
      <c r="A17" s="65" t="s">
        <v>8</v>
      </c>
      <c r="B17" s="65"/>
      <c r="C17" s="66"/>
      <c r="D17" s="67"/>
      <c r="E17" s="374">
        <v>59.54</v>
      </c>
      <c r="F17" s="28"/>
      <c r="G17" s="63" t="s">
        <v>1</v>
      </c>
      <c r="H17" s="20"/>
    </row>
    <row r="18" spans="1:8" s="19" customFormat="1" ht="20.25">
      <c r="A18" s="65" t="s">
        <v>7</v>
      </c>
      <c r="B18" s="65"/>
      <c r="C18" s="66"/>
      <c r="D18" s="67"/>
      <c r="E18" s="374">
        <v>159.39</v>
      </c>
      <c r="F18" s="28"/>
      <c r="G18" s="63"/>
      <c r="H18" s="20"/>
    </row>
    <row r="19" spans="1:8" s="19" customFormat="1" ht="20.25">
      <c r="A19" s="65" t="s">
        <v>9</v>
      </c>
      <c r="B19" s="65"/>
      <c r="C19" s="66"/>
      <c r="D19" s="67"/>
      <c r="E19" s="374">
        <v>86.12</v>
      </c>
      <c r="F19" s="28"/>
      <c r="G19" s="63"/>
      <c r="H19" s="20"/>
    </row>
    <row r="20" spans="1:8" s="19" customFormat="1" ht="20.25">
      <c r="A20" s="65" t="s">
        <v>55</v>
      </c>
      <c r="B20" s="65"/>
      <c r="C20" s="66"/>
      <c r="D20" s="67"/>
      <c r="E20" s="378">
        <v>0</v>
      </c>
      <c r="F20" s="28"/>
      <c r="G20" s="63"/>
      <c r="H20" s="20"/>
    </row>
    <row r="21" spans="1:8" s="19" customFormat="1" ht="21" thickBot="1">
      <c r="A21" s="65" t="s">
        <v>47</v>
      </c>
      <c r="B21" s="65"/>
      <c r="C21" s="66"/>
      <c r="D21" s="67"/>
      <c r="E21" s="378">
        <v>0</v>
      </c>
      <c r="F21" s="28"/>
      <c r="G21" s="63" t="s">
        <v>1</v>
      </c>
      <c r="H21" s="20"/>
    </row>
    <row r="22" spans="1:8" s="19" customFormat="1" ht="21" thickBot="1">
      <c r="A22" s="65"/>
      <c r="B22" s="65"/>
      <c r="C22" s="66"/>
      <c r="D22" s="67"/>
      <c r="E22" s="379">
        <f>SUM(E12:E21)</f>
        <v>1172.7999999999997</v>
      </c>
      <c r="F22" s="28"/>
      <c r="G22" s="63"/>
      <c r="H22" s="20"/>
    </row>
    <row r="23" spans="1:8" s="19" customFormat="1" ht="21" thickBot="1">
      <c r="A23" s="65"/>
      <c r="B23" s="65"/>
      <c r="C23" s="66"/>
      <c r="D23" s="67"/>
      <c r="E23" s="366"/>
      <c r="F23" s="28"/>
      <c r="G23" s="63"/>
      <c r="H23" s="20"/>
    </row>
    <row r="24" spans="1:8" s="19" customFormat="1" ht="21" thickBot="1">
      <c r="A24" s="69" t="s">
        <v>51</v>
      </c>
      <c r="B24" s="70"/>
      <c r="C24" s="71"/>
      <c r="D24" s="72"/>
      <c r="E24" s="368"/>
      <c r="F24" s="28" t="s">
        <v>10</v>
      </c>
      <c r="G24" s="63"/>
      <c r="H24" s="20"/>
    </row>
    <row r="25" spans="1:7" ht="20.25">
      <c r="A25" s="44"/>
      <c r="B25" s="44"/>
      <c r="C25" s="45"/>
      <c r="D25" s="46"/>
      <c r="E25" s="369"/>
      <c r="F25" s="44"/>
      <c r="G25" s="44"/>
    </row>
    <row r="26" spans="1:8" s="19" customFormat="1" ht="20.25">
      <c r="A26" s="44" t="s">
        <v>37</v>
      </c>
      <c r="B26" s="44"/>
      <c r="C26" s="68"/>
      <c r="D26" s="68"/>
      <c r="E26" s="378">
        <v>0</v>
      </c>
      <c r="F26" s="66"/>
      <c r="G26" s="63"/>
      <c r="H26" s="20"/>
    </row>
    <row r="27" spans="1:8" s="19" customFormat="1" ht="20.25">
      <c r="A27" s="44" t="s">
        <v>11</v>
      </c>
      <c r="B27" s="44"/>
      <c r="C27" s="68"/>
      <c r="D27" s="68"/>
      <c r="E27" s="377">
        <v>8.59</v>
      </c>
      <c r="F27" s="68"/>
      <c r="G27" s="63"/>
      <c r="H27" s="20"/>
    </row>
    <row r="28" spans="1:8" s="19" customFormat="1" ht="20.25">
      <c r="A28" s="44" t="s">
        <v>12</v>
      </c>
      <c r="B28" s="44"/>
      <c r="C28" s="68"/>
      <c r="D28" s="68"/>
      <c r="E28" s="375">
        <v>10.05</v>
      </c>
      <c r="F28" s="68"/>
      <c r="G28" s="63"/>
      <c r="H28" s="20"/>
    </row>
    <row r="29" spans="1:8" s="19" customFormat="1" ht="20.25">
      <c r="A29" s="44" t="s">
        <v>13</v>
      </c>
      <c r="B29" s="44"/>
      <c r="C29" s="68"/>
      <c r="D29" s="68"/>
      <c r="E29" s="375">
        <v>39.42</v>
      </c>
      <c r="F29" s="68"/>
      <c r="G29" s="63"/>
      <c r="H29" s="20"/>
    </row>
    <row r="30" spans="1:8" s="19" customFormat="1" ht="20.25">
      <c r="A30" s="44" t="s">
        <v>14</v>
      </c>
      <c r="B30" s="44"/>
      <c r="C30" s="68"/>
      <c r="D30" s="68"/>
      <c r="E30" s="373">
        <f>4.16+1.54</f>
        <v>5.7</v>
      </c>
      <c r="F30" s="68"/>
      <c r="G30" s="63"/>
      <c r="H30" s="20"/>
    </row>
    <row r="31" spans="1:8" s="19" customFormat="1" ht="20.25">
      <c r="A31" s="44" t="s">
        <v>15</v>
      </c>
      <c r="B31" s="44"/>
      <c r="C31" s="68"/>
      <c r="D31" s="68"/>
      <c r="E31" s="374">
        <v>0.43</v>
      </c>
      <c r="F31" s="68"/>
      <c r="G31" s="63"/>
      <c r="H31" s="20"/>
    </row>
    <row r="32" spans="1:8" s="19" customFormat="1" ht="20.25">
      <c r="A32" s="44" t="s">
        <v>93</v>
      </c>
      <c r="B32" s="44"/>
      <c r="C32" s="68"/>
      <c r="D32" s="68"/>
      <c r="E32" s="374">
        <v>0.58</v>
      </c>
      <c r="F32" s="68"/>
      <c r="G32" s="63" t="s">
        <v>1</v>
      </c>
      <c r="H32" s="20"/>
    </row>
    <row r="33" spans="1:8" s="19" customFormat="1" ht="20.25">
      <c r="A33" s="44" t="s">
        <v>17</v>
      </c>
      <c r="B33" s="44"/>
      <c r="C33" s="68"/>
      <c r="D33" s="68"/>
      <c r="E33" s="374">
        <v>3.77</v>
      </c>
      <c r="F33" s="68" t="s">
        <v>1</v>
      </c>
      <c r="G33" s="63"/>
      <c r="H33" s="20"/>
    </row>
    <row r="34" spans="1:8" s="19" customFormat="1" ht="20.25">
      <c r="A34" s="44" t="s">
        <v>38</v>
      </c>
      <c r="B34" s="44"/>
      <c r="C34" s="68"/>
      <c r="D34" s="68"/>
      <c r="E34" s="395">
        <f>90*9/2000</f>
        <v>0.405</v>
      </c>
      <c r="F34" s="66"/>
      <c r="G34" s="63"/>
      <c r="H34" s="20"/>
    </row>
    <row r="35" spans="1:8" s="19" customFormat="1" ht="20.25">
      <c r="A35" s="44" t="s">
        <v>50</v>
      </c>
      <c r="B35" s="68"/>
      <c r="C35" s="68"/>
      <c r="D35" s="76"/>
      <c r="E35" s="374">
        <f>70/24*40/2000</f>
        <v>0.05833333333333333</v>
      </c>
      <c r="F35" s="66"/>
      <c r="G35" s="63"/>
      <c r="H35" s="20"/>
    </row>
    <row r="36" spans="1:8" s="19" customFormat="1" ht="21" thickBot="1">
      <c r="A36" s="44" t="s">
        <v>66</v>
      </c>
      <c r="B36" s="44"/>
      <c r="C36" s="68"/>
      <c r="D36" s="68"/>
      <c r="E36" s="396">
        <v>0.07</v>
      </c>
      <c r="F36" s="66" t="s">
        <v>1</v>
      </c>
      <c r="G36" s="63" t="s">
        <v>1</v>
      </c>
      <c r="H36" s="20"/>
    </row>
    <row r="37" spans="1:8" s="19" customFormat="1" ht="21" thickTop="1">
      <c r="A37" s="44"/>
      <c r="B37" s="44"/>
      <c r="C37" s="68"/>
      <c r="D37" s="68"/>
      <c r="E37" s="380">
        <f>SUM(E26:E36)</f>
        <v>69.07333333333334</v>
      </c>
      <c r="F37" s="66"/>
      <c r="G37" s="63" t="s">
        <v>1</v>
      </c>
      <c r="H37" s="20"/>
    </row>
    <row r="38" spans="1:8" s="19" customFormat="1" ht="21" thickBot="1">
      <c r="A38" s="73"/>
      <c r="B38" s="73"/>
      <c r="C38" s="68"/>
      <c r="D38" s="74"/>
      <c r="E38" s="366"/>
      <c r="F38" s="30"/>
      <c r="G38" s="63"/>
      <c r="H38" s="20"/>
    </row>
    <row r="39" spans="1:8" s="19" customFormat="1" ht="21" thickBot="1">
      <c r="A39" s="15" t="s">
        <v>19</v>
      </c>
      <c r="B39" s="23"/>
      <c r="C39" s="75"/>
      <c r="D39" s="64"/>
      <c r="E39" s="370"/>
      <c r="F39" s="18"/>
      <c r="G39" s="63" t="s">
        <v>1</v>
      </c>
      <c r="H39" s="20"/>
    </row>
    <row r="40" spans="1:8" s="19" customFormat="1" ht="20.25">
      <c r="A40" s="64" t="s">
        <v>20</v>
      </c>
      <c r="B40" s="64"/>
      <c r="C40" s="22"/>
      <c r="D40" s="22" t="s">
        <v>1</v>
      </c>
      <c r="E40" s="374">
        <v>261.69</v>
      </c>
      <c r="F40" s="18"/>
      <c r="G40" s="63"/>
      <c r="H40" s="20"/>
    </row>
    <row r="41" spans="1:8" s="19" customFormat="1" ht="20.25">
      <c r="A41" s="64" t="s">
        <v>39</v>
      </c>
      <c r="B41" s="64"/>
      <c r="C41" s="22"/>
      <c r="D41" s="22"/>
      <c r="E41" s="374">
        <v>8.39</v>
      </c>
      <c r="F41" s="18"/>
      <c r="G41" s="63"/>
      <c r="H41" s="20" t="s">
        <v>1</v>
      </c>
    </row>
    <row r="42" spans="1:8" s="19" customFormat="1" ht="20.25">
      <c r="A42" s="64" t="s">
        <v>21</v>
      </c>
      <c r="B42" s="64"/>
      <c r="C42" s="22"/>
      <c r="D42" s="22"/>
      <c r="E42" s="374">
        <v>86.12</v>
      </c>
      <c r="F42" s="18"/>
      <c r="G42" s="63"/>
      <c r="H42" s="20"/>
    </row>
    <row r="43" spans="1:8" s="19" customFormat="1" ht="20.25">
      <c r="A43" s="64" t="s">
        <v>22</v>
      </c>
      <c r="B43" s="64"/>
      <c r="C43" s="22"/>
      <c r="D43" s="22"/>
      <c r="E43" s="374">
        <v>11.09</v>
      </c>
      <c r="F43" s="18"/>
      <c r="G43" s="63"/>
      <c r="H43" s="20"/>
    </row>
    <row r="44" spans="1:8" s="19" customFormat="1" ht="20.25">
      <c r="A44" s="64" t="s">
        <v>23</v>
      </c>
      <c r="B44" s="64"/>
      <c r="C44" s="22"/>
      <c r="D44" s="22"/>
      <c r="E44" s="374">
        <v>29.02</v>
      </c>
      <c r="F44" s="18"/>
      <c r="G44" s="63"/>
      <c r="H44" s="20"/>
    </row>
    <row r="45" spans="1:8" s="19" customFormat="1" ht="20.25">
      <c r="A45" s="64" t="s">
        <v>24</v>
      </c>
      <c r="B45" s="64"/>
      <c r="C45" s="22"/>
      <c r="D45" s="22"/>
      <c r="E45" s="374">
        <v>7.28</v>
      </c>
      <c r="F45" s="18"/>
      <c r="G45" s="63"/>
      <c r="H45" s="20"/>
    </row>
    <row r="46" spans="1:8" s="19" customFormat="1" ht="20.25">
      <c r="A46" s="64" t="s">
        <v>48</v>
      </c>
      <c r="B46" s="64"/>
      <c r="C46" s="22"/>
      <c r="D46" s="22"/>
      <c r="E46" s="374">
        <v>12.58</v>
      </c>
      <c r="F46" s="18"/>
      <c r="G46" s="63"/>
      <c r="H46" s="20"/>
    </row>
    <row r="47" spans="1:8" s="19" customFormat="1" ht="21" thickBot="1">
      <c r="A47" s="64" t="s">
        <v>49</v>
      </c>
      <c r="B47" s="64"/>
      <c r="C47" s="22"/>
      <c r="D47" s="22"/>
      <c r="E47" s="374">
        <v>1.33</v>
      </c>
      <c r="F47" s="18"/>
      <c r="G47" s="63"/>
      <c r="H47" s="20"/>
    </row>
    <row r="48" spans="1:8" s="19" customFormat="1" ht="21" thickBot="1">
      <c r="A48" s="64" t="s">
        <v>1</v>
      </c>
      <c r="B48" s="64"/>
      <c r="C48" s="22"/>
      <c r="D48" s="22"/>
      <c r="E48" s="379">
        <f>SUM(E40:E47)</f>
        <v>417.4999999999999</v>
      </c>
      <c r="F48" s="18"/>
      <c r="G48" s="63"/>
      <c r="H48" s="20"/>
    </row>
    <row r="49" spans="1:7" s="31" customFormat="1" ht="21" thickBot="1">
      <c r="A49" s="64"/>
      <c r="B49" s="64"/>
      <c r="C49" s="22"/>
      <c r="D49" s="22"/>
      <c r="E49" s="366"/>
      <c r="F49" s="18"/>
      <c r="G49" s="77"/>
    </row>
    <row r="50" spans="1:8" s="19" customFormat="1" ht="21" thickBot="1">
      <c r="A50" s="15" t="s">
        <v>25</v>
      </c>
      <c r="B50" s="23"/>
      <c r="C50" s="32"/>
      <c r="D50" s="23"/>
      <c r="E50" s="382">
        <f>E22+E48</f>
        <v>1590.2999999999997</v>
      </c>
      <c r="F50" s="18"/>
      <c r="G50" s="63"/>
      <c r="H50" s="20"/>
    </row>
    <row r="51" spans="1:8" s="19" customFormat="1" ht="20.25">
      <c r="A51" s="64"/>
      <c r="B51" s="64"/>
      <c r="C51" s="22"/>
      <c r="D51" s="22"/>
      <c r="E51" s="380"/>
      <c r="F51" s="18"/>
      <c r="G51" s="63"/>
      <c r="H51" s="20"/>
    </row>
    <row r="52" spans="1:7" ht="20.25">
      <c r="A52" s="64"/>
      <c r="B52" s="64"/>
      <c r="C52" s="64"/>
      <c r="D52" s="64"/>
      <c r="E52" s="380"/>
      <c r="F52" s="62"/>
      <c r="G52" s="44"/>
    </row>
    <row r="53" spans="1:7" s="29" customFormat="1" ht="20.25">
      <c r="A53" s="78" t="s">
        <v>26</v>
      </c>
      <c r="B53" s="78"/>
      <c r="C53" s="64"/>
      <c r="D53" s="64"/>
      <c r="E53" s="383">
        <f>B100</f>
        <v>3470.8499999999995</v>
      </c>
      <c r="F53" s="35">
        <v>1</v>
      </c>
      <c r="G53" s="44"/>
    </row>
    <row r="54" spans="1:7" ht="20.25">
      <c r="A54" s="79" t="s">
        <v>27</v>
      </c>
      <c r="B54" s="79"/>
      <c r="C54" s="80"/>
      <c r="D54" s="81"/>
      <c r="E54" s="385">
        <f>E50</f>
        <v>1590.2999999999997</v>
      </c>
      <c r="F54" s="35">
        <f>E54/E53</f>
        <v>0.4581874756903928</v>
      </c>
      <c r="G54" s="44"/>
    </row>
    <row r="55" spans="1:7" ht="20.25">
      <c r="A55" s="23" t="s">
        <v>28</v>
      </c>
      <c r="B55" s="23"/>
      <c r="C55" s="82"/>
      <c r="D55" s="82"/>
      <c r="E55" s="385">
        <f>E8</f>
        <v>2721.25</v>
      </c>
      <c r="F55" s="35">
        <f>F53-F54</f>
        <v>0.5418125243096072</v>
      </c>
      <c r="G55" s="44"/>
    </row>
    <row r="56" spans="1:7" ht="20.25">
      <c r="A56" s="83"/>
      <c r="B56" s="83"/>
      <c r="C56" s="84"/>
      <c r="D56" s="85"/>
      <c r="E56" s="371"/>
      <c r="F56" s="86"/>
      <c r="G56" s="44"/>
    </row>
    <row r="57" spans="1:8" s="19" customFormat="1" ht="20.25">
      <c r="A57" s="54" t="s">
        <v>43</v>
      </c>
      <c r="B57" s="65" t="s">
        <v>1</v>
      </c>
      <c r="C57" s="66"/>
      <c r="D57" s="67"/>
      <c r="E57" s="383">
        <v>1027.45</v>
      </c>
      <c r="F57" s="398"/>
      <c r="G57" s="63"/>
      <c r="H57" s="59"/>
    </row>
    <row r="58" spans="1:7" ht="20.25">
      <c r="A58" s="83"/>
      <c r="B58" s="83"/>
      <c r="C58" s="84"/>
      <c r="D58" s="87"/>
      <c r="E58" s="371"/>
      <c r="F58" s="399"/>
      <c r="G58" s="44"/>
    </row>
    <row r="59" spans="1:8" s="19" customFormat="1" ht="20.25">
      <c r="A59" s="88" t="s">
        <v>29</v>
      </c>
      <c r="B59" s="88"/>
      <c r="C59" s="22"/>
      <c r="D59" s="22"/>
      <c r="E59" s="372"/>
      <c r="F59" s="400">
        <v>159.39</v>
      </c>
      <c r="G59" s="63"/>
      <c r="H59" s="20"/>
    </row>
    <row r="60" spans="1:7" ht="20.25">
      <c r="A60" s="90"/>
      <c r="B60" s="90"/>
      <c r="C60" s="91"/>
      <c r="D60" s="92"/>
      <c r="E60" s="362"/>
      <c r="F60" s="55"/>
      <c r="G60" s="93" t="s">
        <v>1</v>
      </c>
    </row>
    <row r="61" spans="1:8" ht="20.25">
      <c r="A61" s="94" t="s">
        <v>30</v>
      </c>
      <c r="B61" s="94"/>
      <c r="C61" s="95"/>
      <c r="D61" s="96"/>
      <c r="E61" s="363"/>
      <c r="F61" s="38">
        <v>0</v>
      </c>
      <c r="G61" s="93"/>
      <c r="H61" s="39"/>
    </row>
    <row r="62" spans="1:7" ht="20.25">
      <c r="A62" s="94" t="s">
        <v>31</v>
      </c>
      <c r="B62" s="94"/>
      <c r="C62" s="98"/>
      <c r="D62" s="99"/>
      <c r="E62" s="51"/>
      <c r="F62" s="38">
        <v>0</v>
      </c>
      <c r="G62" s="44"/>
    </row>
    <row r="63" spans="1:7" ht="20.25">
      <c r="A63" s="94" t="s">
        <v>44</v>
      </c>
      <c r="B63" s="94"/>
      <c r="C63" s="98"/>
      <c r="D63" s="99"/>
      <c r="E63" s="51"/>
      <c r="F63" s="55"/>
      <c r="G63" s="44"/>
    </row>
    <row r="64" spans="1:7" ht="21" thickBot="1">
      <c r="A64" s="44"/>
      <c r="B64" s="44"/>
      <c r="C64" s="44"/>
      <c r="D64" s="44"/>
      <c r="E64" s="44"/>
      <c r="F64" s="100"/>
      <c r="G64" s="44"/>
    </row>
    <row r="65" spans="1:7" ht="27.75">
      <c r="A65" s="1" t="s">
        <v>0</v>
      </c>
      <c r="B65" s="52"/>
      <c r="C65" s="2"/>
      <c r="D65" s="2"/>
      <c r="E65" s="3"/>
      <c r="F65" s="4"/>
      <c r="G65" s="44"/>
    </row>
    <row r="66" spans="1:7" ht="28.5" thickBot="1">
      <c r="A66" s="7" t="s">
        <v>92</v>
      </c>
      <c r="B66" s="53"/>
      <c r="C66" s="8"/>
      <c r="D66" s="8"/>
      <c r="E66" s="9"/>
      <c r="F66" s="10"/>
      <c r="G66" s="44"/>
    </row>
    <row r="67" spans="1:7" ht="20.25">
      <c r="A67" s="44"/>
      <c r="B67" s="44"/>
      <c r="C67" s="44"/>
      <c r="D67" s="44"/>
      <c r="E67" s="44"/>
      <c r="F67" s="100"/>
      <c r="G67" s="44" t="s">
        <v>1</v>
      </c>
    </row>
    <row r="68" spans="1:8" ht="101.25">
      <c r="A68" s="101" t="s">
        <v>32</v>
      </c>
      <c r="B68" s="102" t="s">
        <v>41</v>
      </c>
      <c r="C68" s="102" t="s">
        <v>42</v>
      </c>
      <c r="D68" s="102" t="s">
        <v>33</v>
      </c>
      <c r="E68" s="102" t="s">
        <v>34</v>
      </c>
      <c r="F68" s="102" t="s">
        <v>35</v>
      </c>
      <c r="G68" s="93"/>
      <c r="H68" s="33" t="s">
        <v>1</v>
      </c>
    </row>
    <row r="69" spans="1:7" ht="20.25">
      <c r="A69" s="136">
        <v>41395</v>
      </c>
      <c r="B69" s="356">
        <v>94.93</v>
      </c>
      <c r="C69" s="402">
        <v>34.81</v>
      </c>
      <c r="D69" s="325">
        <v>85</v>
      </c>
      <c r="E69" s="326">
        <v>15</v>
      </c>
      <c r="F69" s="403">
        <v>0</v>
      </c>
      <c r="G69" s="103"/>
    </row>
    <row r="70" spans="1:7" ht="20.25">
      <c r="A70" s="136">
        <v>41396</v>
      </c>
      <c r="B70" s="356">
        <v>218.08</v>
      </c>
      <c r="C70" s="402">
        <v>38.2</v>
      </c>
      <c r="D70" s="326">
        <v>85</v>
      </c>
      <c r="E70" s="326">
        <v>27</v>
      </c>
      <c r="F70" s="325">
        <v>2</v>
      </c>
      <c r="G70" s="103"/>
    </row>
    <row r="71" spans="1:7" ht="20.25">
      <c r="A71" s="136">
        <v>41397</v>
      </c>
      <c r="B71" s="356">
        <v>201.01</v>
      </c>
      <c r="C71" s="402">
        <v>57.93</v>
      </c>
      <c r="D71" s="326">
        <v>107</v>
      </c>
      <c r="E71" s="326">
        <v>21</v>
      </c>
      <c r="F71" s="326">
        <v>4</v>
      </c>
      <c r="G71" s="103"/>
    </row>
    <row r="72" spans="1:7" ht="20.25">
      <c r="A72" s="136">
        <v>41398</v>
      </c>
      <c r="B72" s="356">
        <v>52.6</v>
      </c>
      <c r="C72" s="402">
        <v>15.46</v>
      </c>
      <c r="D72" s="326">
        <v>103</v>
      </c>
      <c r="E72" s="326">
        <v>2</v>
      </c>
      <c r="F72" s="403">
        <v>0</v>
      </c>
      <c r="G72" s="103"/>
    </row>
    <row r="73" spans="1:7" ht="20.25">
      <c r="A73" s="136">
        <v>41399</v>
      </c>
      <c r="B73" s="356">
        <v>14.37</v>
      </c>
      <c r="C73" s="402">
        <v>2.48</v>
      </c>
      <c r="D73" s="326">
        <v>81</v>
      </c>
      <c r="E73" s="403">
        <v>0</v>
      </c>
      <c r="F73" s="403">
        <v>0</v>
      </c>
      <c r="G73" s="103" t="s">
        <v>1</v>
      </c>
    </row>
    <row r="74" spans="1:7" ht="20.25">
      <c r="A74" s="136">
        <v>41400</v>
      </c>
      <c r="B74" s="356">
        <v>108.13</v>
      </c>
      <c r="C74" s="402">
        <v>13.38</v>
      </c>
      <c r="D74" s="403">
        <v>0</v>
      </c>
      <c r="E74" s="326">
        <v>15</v>
      </c>
      <c r="F74" s="326">
        <v>3</v>
      </c>
      <c r="G74" s="103"/>
    </row>
    <row r="75" spans="1:7" ht="20.25">
      <c r="A75" s="136">
        <v>41401</v>
      </c>
      <c r="B75" s="356">
        <v>147.83</v>
      </c>
      <c r="C75" s="402">
        <v>40.74</v>
      </c>
      <c r="D75" s="326">
        <v>108</v>
      </c>
      <c r="E75" s="325">
        <v>18</v>
      </c>
      <c r="F75" s="403">
        <v>0</v>
      </c>
      <c r="G75" s="103"/>
    </row>
    <row r="76" spans="1:7" ht="20.25">
      <c r="A76" s="136">
        <v>41402</v>
      </c>
      <c r="B76" s="356">
        <v>87.14</v>
      </c>
      <c r="C76" s="402">
        <v>31.76</v>
      </c>
      <c r="D76" s="325">
        <v>83</v>
      </c>
      <c r="E76" s="326">
        <v>13</v>
      </c>
      <c r="F76" s="403">
        <v>0</v>
      </c>
      <c r="G76" s="103" t="s">
        <v>1</v>
      </c>
    </row>
    <row r="77" spans="1:7" ht="20.25">
      <c r="A77" s="136">
        <v>41403</v>
      </c>
      <c r="B77" s="356">
        <v>151.5</v>
      </c>
      <c r="C77" s="402">
        <v>28.71</v>
      </c>
      <c r="D77" s="326">
        <v>94</v>
      </c>
      <c r="E77" s="326">
        <v>15</v>
      </c>
      <c r="F77" s="325">
        <v>1</v>
      </c>
      <c r="G77" s="103"/>
    </row>
    <row r="78" spans="1:7" ht="20.25">
      <c r="A78" s="136">
        <v>41404</v>
      </c>
      <c r="B78" s="356">
        <v>164.39</v>
      </c>
      <c r="C78" s="402">
        <v>56.09</v>
      </c>
      <c r="D78" s="326">
        <v>105</v>
      </c>
      <c r="E78" s="326">
        <v>19</v>
      </c>
      <c r="F78" s="326">
        <v>7</v>
      </c>
      <c r="G78" s="103"/>
    </row>
    <row r="79" spans="1:7" ht="20.25">
      <c r="A79" s="136">
        <v>41405</v>
      </c>
      <c r="B79" s="356">
        <v>43.23</v>
      </c>
      <c r="C79" s="402">
        <v>8.32</v>
      </c>
      <c r="D79" s="326">
        <v>78</v>
      </c>
      <c r="E79" s="326">
        <v>2</v>
      </c>
      <c r="F79" s="403">
        <v>0</v>
      </c>
      <c r="G79" s="103"/>
    </row>
    <row r="80" spans="1:8" ht="20.25">
      <c r="A80" s="136">
        <v>41406</v>
      </c>
      <c r="B80" s="356">
        <v>14.4</v>
      </c>
      <c r="C80" s="402">
        <v>7.6</v>
      </c>
      <c r="D80" s="326">
        <v>60</v>
      </c>
      <c r="E80" s="403">
        <v>0</v>
      </c>
      <c r="F80" s="403">
        <v>0</v>
      </c>
      <c r="G80" s="103"/>
      <c r="H80" s="33" t="s">
        <v>1</v>
      </c>
    </row>
    <row r="81" spans="1:7" ht="21" customHeight="1">
      <c r="A81" s="136">
        <v>41407</v>
      </c>
      <c r="B81" s="356">
        <v>135.8</v>
      </c>
      <c r="C81" s="402">
        <v>15.38</v>
      </c>
      <c r="D81" s="403">
        <v>0</v>
      </c>
      <c r="E81" s="326">
        <v>15</v>
      </c>
      <c r="F81" s="326">
        <v>3</v>
      </c>
      <c r="G81" s="103"/>
    </row>
    <row r="82" spans="1:7" ht="21" customHeight="1">
      <c r="A82" s="136">
        <v>41408</v>
      </c>
      <c r="B82" s="356">
        <v>140.13</v>
      </c>
      <c r="C82" s="402">
        <v>34.61</v>
      </c>
      <c r="D82" s="326">
        <v>130</v>
      </c>
      <c r="E82" s="325">
        <v>13</v>
      </c>
      <c r="F82" s="325">
        <v>3</v>
      </c>
      <c r="G82" s="103"/>
    </row>
    <row r="83" spans="1:7" ht="21" customHeight="1">
      <c r="A83" s="136">
        <v>41409</v>
      </c>
      <c r="B83" s="356">
        <v>125.79</v>
      </c>
      <c r="C83" s="402">
        <v>42.03</v>
      </c>
      <c r="D83" s="325">
        <v>99</v>
      </c>
      <c r="E83" s="326">
        <v>14</v>
      </c>
      <c r="F83" s="325">
        <v>3</v>
      </c>
      <c r="G83" s="103"/>
    </row>
    <row r="84" spans="1:7" ht="21" customHeight="1">
      <c r="A84" s="136">
        <v>41410</v>
      </c>
      <c r="B84" s="356">
        <v>152.38</v>
      </c>
      <c r="C84" s="402">
        <v>46.65</v>
      </c>
      <c r="D84" s="326">
        <v>88</v>
      </c>
      <c r="E84" s="326">
        <v>20</v>
      </c>
      <c r="F84" s="325">
        <v>1</v>
      </c>
      <c r="G84" s="103"/>
    </row>
    <row r="85" spans="1:7" ht="21" customHeight="1">
      <c r="A85" s="136">
        <v>41411</v>
      </c>
      <c r="B85" s="356">
        <v>150.46</v>
      </c>
      <c r="C85" s="402">
        <v>64.19</v>
      </c>
      <c r="D85" s="326">
        <v>107</v>
      </c>
      <c r="E85" s="326">
        <v>22</v>
      </c>
      <c r="F85" s="326">
        <v>2</v>
      </c>
      <c r="G85" s="103"/>
    </row>
    <row r="86" spans="1:7" ht="21" customHeight="1">
      <c r="A86" s="136">
        <v>41412</v>
      </c>
      <c r="B86" s="356">
        <v>42.83</v>
      </c>
      <c r="C86" s="402">
        <v>13.55</v>
      </c>
      <c r="D86" s="326">
        <v>90</v>
      </c>
      <c r="E86" s="326">
        <v>4</v>
      </c>
      <c r="F86" s="403">
        <v>0</v>
      </c>
      <c r="G86" s="103"/>
    </row>
    <row r="87" spans="1:7" ht="21" customHeight="1">
      <c r="A87" s="136">
        <v>41413</v>
      </c>
      <c r="B87" s="356">
        <v>14.58</v>
      </c>
      <c r="C87" s="402">
        <v>2.32</v>
      </c>
      <c r="D87" s="326">
        <v>73</v>
      </c>
      <c r="E87" s="403">
        <v>0</v>
      </c>
      <c r="F87" s="403">
        <v>0</v>
      </c>
      <c r="G87" s="103"/>
    </row>
    <row r="88" spans="1:7" ht="21" customHeight="1">
      <c r="A88" s="136">
        <v>41414</v>
      </c>
      <c r="B88" s="356">
        <v>96.91</v>
      </c>
      <c r="C88" s="402">
        <v>6.6</v>
      </c>
      <c r="D88" s="403">
        <v>0</v>
      </c>
      <c r="E88" s="326">
        <v>15</v>
      </c>
      <c r="F88" s="403">
        <v>0</v>
      </c>
      <c r="G88" s="103"/>
    </row>
    <row r="89" spans="1:7" ht="21" customHeight="1">
      <c r="A89" s="136">
        <v>41415</v>
      </c>
      <c r="B89" s="356">
        <v>139.41</v>
      </c>
      <c r="C89" s="402">
        <v>9.06</v>
      </c>
      <c r="D89" s="326">
        <v>112</v>
      </c>
      <c r="E89" s="325">
        <v>12</v>
      </c>
      <c r="F89" s="325">
        <v>4</v>
      </c>
      <c r="G89" s="103"/>
    </row>
    <row r="90" spans="1:7" ht="21" customHeight="1">
      <c r="A90" s="136">
        <v>41416</v>
      </c>
      <c r="B90" s="356">
        <v>135.38</v>
      </c>
      <c r="C90" s="402">
        <v>2.27</v>
      </c>
      <c r="D90" s="325">
        <v>107</v>
      </c>
      <c r="E90" s="325">
        <v>17</v>
      </c>
      <c r="F90" s="325">
        <v>2</v>
      </c>
      <c r="G90" s="103"/>
    </row>
    <row r="91" spans="1:7" ht="21" customHeight="1">
      <c r="A91" s="136">
        <v>41417</v>
      </c>
      <c r="B91" s="356">
        <v>181.88</v>
      </c>
      <c r="C91" s="402">
        <v>0.96</v>
      </c>
      <c r="D91" s="326">
        <v>91</v>
      </c>
      <c r="E91" s="326">
        <v>20</v>
      </c>
      <c r="F91" s="326"/>
      <c r="G91" s="103" t="s">
        <v>1</v>
      </c>
    </row>
    <row r="92" spans="1:7" ht="21" customHeight="1">
      <c r="A92" s="136">
        <v>41418</v>
      </c>
      <c r="B92" s="356">
        <v>137.58</v>
      </c>
      <c r="C92" s="402">
        <v>1.46</v>
      </c>
      <c r="D92" s="326">
        <v>113</v>
      </c>
      <c r="E92" s="326">
        <v>17</v>
      </c>
      <c r="F92" s="326">
        <v>3</v>
      </c>
      <c r="G92" s="103"/>
    </row>
    <row r="93" spans="1:7" ht="21" customHeight="1">
      <c r="A93" s="136">
        <v>41419</v>
      </c>
      <c r="B93" s="356">
        <v>43.07</v>
      </c>
      <c r="C93" s="402">
        <v>0.72</v>
      </c>
      <c r="D93" s="326">
        <v>101</v>
      </c>
      <c r="E93" s="326">
        <v>1</v>
      </c>
      <c r="F93" s="326">
        <v>1</v>
      </c>
      <c r="G93" s="103"/>
    </row>
    <row r="94" spans="1:7" ht="21" customHeight="1">
      <c r="A94" s="136">
        <v>41420</v>
      </c>
      <c r="B94" s="356">
        <v>20.96</v>
      </c>
      <c r="C94" s="378">
        <v>0</v>
      </c>
      <c r="D94" s="326">
        <v>69</v>
      </c>
      <c r="E94" s="403">
        <v>0</v>
      </c>
      <c r="F94" s="403">
        <v>0</v>
      </c>
      <c r="G94" s="103"/>
    </row>
    <row r="95" spans="1:9" ht="21" customHeight="1">
      <c r="A95" s="136">
        <v>41421</v>
      </c>
      <c r="B95" s="356">
        <v>47.43</v>
      </c>
      <c r="C95" s="378">
        <v>0</v>
      </c>
      <c r="D95" s="403">
        <v>0</v>
      </c>
      <c r="E95" s="326">
        <v>6</v>
      </c>
      <c r="F95" s="403">
        <v>0</v>
      </c>
      <c r="G95" s="103"/>
      <c r="I95" s="33" t="s">
        <v>1</v>
      </c>
    </row>
    <row r="96" spans="1:7" ht="21" customHeight="1">
      <c r="A96" s="136">
        <v>41422</v>
      </c>
      <c r="B96" s="356">
        <v>119.41</v>
      </c>
      <c r="C96" s="402">
        <v>0.24</v>
      </c>
      <c r="D96" s="326">
        <v>83</v>
      </c>
      <c r="E96" s="326">
        <v>13</v>
      </c>
      <c r="F96" s="325">
        <v>4</v>
      </c>
      <c r="G96" s="103"/>
    </row>
    <row r="97" spans="1:7" ht="20.25">
      <c r="A97" s="136">
        <v>41423</v>
      </c>
      <c r="B97" s="356">
        <v>126.38</v>
      </c>
      <c r="C97" s="402">
        <v>0.08</v>
      </c>
      <c r="D97" s="325">
        <v>97</v>
      </c>
      <c r="E97" s="326">
        <v>11</v>
      </c>
      <c r="F97" s="326">
        <v>2</v>
      </c>
      <c r="G97" s="103"/>
    </row>
    <row r="98" spans="1:7" ht="20.25">
      <c r="A98" s="136">
        <v>41424</v>
      </c>
      <c r="B98" s="401">
        <v>175.24</v>
      </c>
      <c r="C98" s="378">
        <v>0</v>
      </c>
      <c r="D98" s="325">
        <v>89</v>
      </c>
      <c r="E98" s="326">
        <v>21</v>
      </c>
      <c r="F98" s="403">
        <v>0</v>
      </c>
      <c r="G98" s="103"/>
    </row>
    <row r="99" spans="1:7" ht="21" thickBot="1">
      <c r="A99" s="136">
        <v>41425</v>
      </c>
      <c r="B99" s="384">
        <v>187.62</v>
      </c>
      <c r="C99" s="404">
        <v>0</v>
      </c>
      <c r="D99" s="390">
        <v>125</v>
      </c>
      <c r="E99" s="327">
        <v>29</v>
      </c>
      <c r="F99" s="393">
        <v>8</v>
      </c>
      <c r="G99" s="103" t="s">
        <v>1</v>
      </c>
    </row>
    <row r="100" spans="1:7" ht="21" thickTop="1">
      <c r="A100" s="46" t="s">
        <v>36</v>
      </c>
      <c r="B100" s="134">
        <f>SUM(B69:B99)</f>
        <v>3470.8499999999995</v>
      </c>
      <c r="C100" s="104">
        <f>SUM(C69:C99)</f>
        <v>575.6</v>
      </c>
      <c r="D100" s="105">
        <f>SUM(D69:D99)</f>
        <v>2563</v>
      </c>
      <c r="E100" s="397">
        <f>SUM(E69:E99)</f>
        <v>397</v>
      </c>
      <c r="F100" s="105">
        <f>SUM(F69:F99)</f>
        <v>53</v>
      </c>
      <c r="G100" s="44" t="s">
        <v>1</v>
      </c>
    </row>
    <row r="101" spans="1:7" ht="20.25">
      <c r="A101" s="109"/>
      <c r="B101" s="109"/>
      <c r="C101" s="110"/>
      <c r="D101" s="110"/>
      <c r="E101" s="111"/>
      <c r="F101" s="68"/>
      <c r="G101" s="44"/>
    </row>
    <row r="102" spans="1:7" ht="18">
      <c r="A102" s="40"/>
      <c r="B102" s="40"/>
      <c r="C102" s="43"/>
      <c r="D102" s="41"/>
      <c r="E102" s="42"/>
      <c r="F102" s="40"/>
      <c r="G102" s="33" t="s">
        <v>1</v>
      </c>
    </row>
    <row r="103" spans="1:7" ht="20.25">
      <c r="A103" s="44"/>
      <c r="B103" s="44"/>
      <c r="C103" s="45"/>
      <c r="D103" s="46"/>
      <c r="E103" s="47"/>
      <c r="F103" s="44" t="s">
        <v>1</v>
      </c>
      <c r="G103" s="33" t="s">
        <v>1</v>
      </c>
    </row>
    <row r="104" spans="1:8" ht="20.25">
      <c r="A104" s="44"/>
      <c r="B104" s="44"/>
      <c r="C104" s="45"/>
      <c r="D104" s="46"/>
      <c r="E104" s="47"/>
      <c r="F104" s="44"/>
      <c r="H104" s="33" t="s">
        <v>1</v>
      </c>
    </row>
    <row r="105" spans="1:6" ht="20.25">
      <c r="A105" s="44"/>
      <c r="B105" s="44"/>
      <c r="C105" s="45"/>
      <c r="D105" s="46"/>
      <c r="E105" s="47"/>
      <c r="F105" s="44"/>
    </row>
    <row r="106" spans="1:6" ht="20.25">
      <c r="A106" s="44"/>
      <c r="B106" s="44"/>
      <c r="C106" s="45"/>
      <c r="D106" s="46"/>
      <c r="E106" s="47"/>
      <c r="F106" s="44"/>
    </row>
  </sheetData>
  <printOptions/>
  <pageMargins left="0.7" right="0.7" top="0.75" bottom="0.75" header="0.3" footer="0.3"/>
  <pageSetup horizontalDpi="600" verticalDpi="600" orientation="portrait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1" max="1" width="77.28125" style="0" customWidth="1"/>
    <col min="2" max="2" width="20.140625" style="0" customWidth="1"/>
    <col min="3" max="3" width="19.8515625" style="0" customWidth="1"/>
    <col min="4" max="4" width="18.8515625" style="0" customWidth="1"/>
    <col min="5" max="5" width="33.140625" style="0" customWidth="1"/>
    <col min="6" max="6" width="41.421875" style="0" customWidth="1"/>
  </cols>
  <sheetData>
    <row r="1" spans="1:5" ht="26.25">
      <c r="A1" s="60" t="s">
        <v>0</v>
      </c>
      <c r="B1" s="61"/>
      <c r="C1" s="143"/>
      <c r="D1" s="114"/>
      <c r="E1" s="198"/>
    </row>
    <row r="2" spans="1:9" ht="56.25" customHeight="1">
      <c r="A2" s="170" t="s">
        <v>2</v>
      </c>
      <c r="B2" s="114"/>
      <c r="C2" s="145"/>
      <c r="D2" s="114"/>
      <c r="E2" s="199" t="s">
        <v>73</v>
      </c>
      <c r="I2" s="182" t="s">
        <v>1</v>
      </c>
    </row>
    <row r="3" spans="1:5" ht="26.25" customHeight="1" thickBot="1">
      <c r="A3" s="189" t="s">
        <v>87</v>
      </c>
      <c r="B3" s="140"/>
      <c r="C3" s="201" t="s">
        <v>79</v>
      </c>
      <c r="D3" s="200"/>
      <c r="E3" s="338">
        <v>4.75</v>
      </c>
    </row>
    <row r="4" spans="1:6" ht="25.5" customHeight="1">
      <c r="A4" s="141" t="s">
        <v>3</v>
      </c>
      <c r="B4" s="141"/>
      <c r="C4" s="176">
        <f>'JAN 13'!E5+'FEB '!E5+'MAR '!E5+APRIL!E5</f>
        <v>1025.03</v>
      </c>
      <c r="D4" s="121">
        <f>C4/C7</f>
        <v>0.09171132803063516</v>
      </c>
      <c r="E4" s="186">
        <f>C4*4.75</f>
        <v>4868.8925</v>
      </c>
      <c r="F4" s="186"/>
    </row>
    <row r="5" spans="1:6" ht="26.1" customHeight="1">
      <c r="A5" s="141" t="s">
        <v>40</v>
      </c>
      <c r="B5" s="31"/>
      <c r="C5" s="176">
        <f>'JAN 13'!E6+'FEB '!E6+'MAR '!E6+APRIL!E6</f>
        <v>3911.41</v>
      </c>
      <c r="D5" s="121">
        <f>C5/C7</f>
        <v>0.3499610797462578</v>
      </c>
      <c r="E5" s="186">
        <f aca="true" t="shared" si="0" ref="E5:E6">C5*4.75</f>
        <v>18579.1975</v>
      </c>
      <c r="F5" s="186"/>
    </row>
    <row r="6" spans="1:6" ht="26.1" customHeight="1" thickBot="1">
      <c r="A6" s="141" t="s">
        <v>4</v>
      </c>
      <c r="B6" s="141"/>
      <c r="C6" s="192">
        <f>'JAN 13'!E7+'FEB '!E7+'MAR '!E7+APRIL!E7</f>
        <v>6240.26</v>
      </c>
      <c r="D6" s="121">
        <f>C6/C7</f>
        <v>0.558327592223107</v>
      </c>
      <c r="E6" s="186">
        <f t="shared" si="0"/>
        <v>29641.235</v>
      </c>
      <c r="F6" s="194"/>
    </row>
    <row r="7" spans="1:5" ht="22.5" customHeight="1" thickTop="1">
      <c r="A7" s="141" t="s">
        <v>28</v>
      </c>
      <c r="B7" s="77"/>
      <c r="C7" s="176">
        <f>SUM(C4:C6)</f>
        <v>11176.7</v>
      </c>
      <c r="D7" s="142"/>
      <c r="E7" s="186">
        <f>SUM(E4:E6)</f>
        <v>53089.325</v>
      </c>
    </row>
    <row r="8" spans="1:9" ht="31.5" customHeight="1">
      <c r="A8" s="198"/>
      <c r="B8" s="198"/>
      <c r="C8" s="339"/>
      <c r="D8" s="198"/>
      <c r="E8" s="198"/>
      <c r="F8" s="340"/>
      <c r="G8" s="341"/>
      <c r="H8" s="341"/>
      <c r="I8" s="341"/>
    </row>
    <row r="9" spans="1:9" ht="29.25" customHeight="1">
      <c r="A9" s="342" t="s">
        <v>1</v>
      </c>
      <c r="B9" s="341"/>
      <c r="C9" s="343"/>
      <c r="D9" s="341"/>
      <c r="E9" s="341"/>
      <c r="F9" s="344"/>
      <c r="G9" s="341"/>
      <c r="H9" s="341"/>
      <c r="I9" s="341"/>
    </row>
    <row r="10" spans="1:9" ht="41.25" customHeight="1">
      <c r="A10" s="341"/>
      <c r="B10" s="341"/>
      <c r="C10" s="343"/>
      <c r="D10" s="341"/>
      <c r="E10" s="199"/>
      <c r="F10" s="181"/>
      <c r="G10" s="341"/>
      <c r="H10" s="341"/>
      <c r="I10" s="341"/>
    </row>
    <row r="11" spans="1:9" ht="27.75" customHeight="1">
      <c r="A11" s="345"/>
      <c r="B11" s="341"/>
      <c r="C11" s="176"/>
      <c r="D11" s="341"/>
      <c r="E11" s="346"/>
      <c r="F11" s="341"/>
      <c r="G11" s="341"/>
      <c r="H11" s="341"/>
      <c r="I11" s="341"/>
    </row>
    <row r="12" spans="1:9" ht="25.5" customHeight="1">
      <c r="A12" s="141"/>
      <c r="B12" s="341"/>
      <c r="C12" s="176"/>
      <c r="D12" s="347"/>
      <c r="E12" s="194"/>
      <c r="F12" s="341"/>
      <c r="G12" s="341"/>
      <c r="H12" s="341"/>
      <c r="I12" s="341"/>
    </row>
    <row r="13" spans="1:9" ht="25.5" customHeight="1">
      <c r="A13" s="141"/>
      <c r="B13" s="341"/>
      <c r="C13" s="176"/>
      <c r="D13" s="347"/>
      <c r="E13" s="194"/>
      <c r="F13" s="341"/>
      <c r="G13" s="341"/>
      <c r="H13" s="341"/>
      <c r="I13" s="341"/>
    </row>
    <row r="14" spans="1:9" ht="25.5" customHeight="1">
      <c r="A14" s="141"/>
      <c r="B14" s="341"/>
      <c r="C14" s="176"/>
      <c r="D14" s="347"/>
      <c r="E14" s="194"/>
      <c r="F14" s="341"/>
      <c r="G14" s="341"/>
      <c r="H14" s="341"/>
      <c r="I14" s="341"/>
    </row>
    <row r="15" spans="1:9" ht="25.5" customHeight="1">
      <c r="A15" s="141"/>
      <c r="B15" s="341"/>
      <c r="C15" s="348"/>
      <c r="D15" s="341"/>
      <c r="E15" s="194"/>
      <c r="F15" s="341"/>
      <c r="G15" s="341"/>
      <c r="H15" s="341"/>
      <c r="I15" s="341"/>
    </row>
    <row r="16" spans="1:9" ht="25.5" customHeight="1">
      <c r="A16" s="341"/>
      <c r="B16" s="341"/>
      <c r="C16" s="341"/>
      <c r="D16" s="341"/>
      <c r="E16" s="341"/>
      <c r="F16" s="341"/>
      <c r="G16" s="341"/>
      <c r="H16" s="341"/>
      <c r="I16" s="341"/>
    </row>
    <row r="18" ht="18.75" customHeight="1">
      <c r="A18" s="113">
        <v>41395</v>
      </c>
    </row>
    <row r="26" ht="12.75">
      <c r="B26" t="s">
        <v>1</v>
      </c>
    </row>
  </sheetData>
  <printOptions/>
  <pageMargins left="0.7" right="0.7" top="0.75" bottom="0.75" header="0.3" footer="0.3"/>
  <pageSetup fitToHeight="1" fitToWidth="1" horizontalDpi="600" verticalDpi="600" orientation="landscape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6"/>
  <sheetViews>
    <sheetView zoomScale="75" zoomScaleNormal="75" workbookViewId="0" topLeftCell="A1">
      <selection activeCell="A1" sqref="A1:XFD1048576"/>
    </sheetView>
  </sheetViews>
  <sheetFormatPr defaultColWidth="9.140625" defaultRowHeight="12.75"/>
  <cols>
    <col min="1" max="1" width="77.28125" style="0" customWidth="1"/>
    <col min="2" max="2" width="20.140625" style="0" customWidth="1"/>
    <col min="3" max="3" width="19.8515625" style="0" customWidth="1"/>
    <col min="4" max="4" width="18.8515625" style="0" customWidth="1"/>
    <col min="5" max="5" width="33.140625" style="0" customWidth="1"/>
    <col min="6" max="6" width="41.421875" style="0" customWidth="1"/>
  </cols>
  <sheetData>
    <row r="1" spans="1:5" ht="26.25">
      <c r="A1" s="60" t="s">
        <v>0</v>
      </c>
      <c r="B1" s="61"/>
      <c r="C1" s="143"/>
      <c r="D1" s="114"/>
      <c r="E1" s="198"/>
    </row>
    <row r="2" spans="1:9" ht="56.25" customHeight="1">
      <c r="A2" s="170" t="s">
        <v>2</v>
      </c>
      <c r="B2" s="114"/>
      <c r="C2" s="145"/>
      <c r="D2" s="114"/>
      <c r="E2" s="199" t="s">
        <v>73</v>
      </c>
      <c r="I2" s="182" t="s">
        <v>1</v>
      </c>
    </row>
    <row r="3" spans="1:5" ht="26.25" customHeight="1" thickBot="1">
      <c r="A3" s="189" t="s">
        <v>75</v>
      </c>
      <c r="B3" s="140"/>
      <c r="C3" s="201" t="s">
        <v>79</v>
      </c>
      <c r="D3" s="200"/>
      <c r="E3" s="191" t="s">
        <v>78</v>
      </c>
    </row>
    <row r="4" spans="1:6" ht="25.5" customHeight="1">
      <c r="A4" s="141" t="s">
        <v>3</v>
      </c>
      <c r="B4" s="141"/>
      <c r="C4" s="176">
        <f>'JAN 13'!E5+'FEB 13'!E5+'MAR 13'!E5+'APR 13'!E5+'MAY 12'!E5+'JUNE 12'!E5</f>
        <v>3521.25</v>
      </c>
      <c r="D4" s="121">
        <f>C4/C7</f>
        <v>0.2029687475682658</v>
      </c>
      <c r="E4" s="186">
        <f>C4*3.75</f>
        <v>13204.6875</v>
      </c>
      <c r="F4" s="186"/>
    </row>
    <row r="5" spans="1:6" ht="26.1" customHeight="1">
      <c r="A5" s="141" t="s">
        <v>40</v>
      </c>
      <c r="B5" s="31"/>
      <c r="C5" s="176">
        <f>'JAN 13'!E6+'FEB 13'!E6+'MAR 13'!E6+'APR 13'!E6+'MAY 12'!E6+'JUNE 12'!E6</f>
        <v>4624.25</v>
      </c>
      <c r="D5" s="121">
        <f>C5/C7</f>
        <v>0.26654688844658947</v>
      </c>
      <c r="E5" s="186">
        <f aca="true" t="shared" si="0" ref="E5:E6">C5*3.75</f>
        <v>17340.9375</v>
      </c>
      <c r="F5" s="186"/>
    </row>
    <row r="6" spans="1:6" ht="26.1" customHeight="1" thickBot="1">
      <c r="A6" s="141" t="s">
        <v>4</v>
      </c>
      <c r="B6" s="141"/>
      <c r="C6" s="192">
        <f>'JAN 13'!E7+'FEB 13'!E7+'MAR 13'!E7+'APR 13'!E7+'MAY 12'!E7+'JUNE 12'!E7</f>
        <v>9203.23</v>
      </c>
      <c r="D6" s="121">
        <f>C6/C7</f>
        <v>0.5304843639851448</v>
      </c>
      <c r="E6" s="187">
        <f t="shared" si="0"/>
        <v>34512.112499999996</v>
      </c>
      <c r="F6" s="194"/>
    </row>
    <row r="7" spans="1:5" ht="22.5" customHeight="1" thickBot="1" thickTop="1">
      <c r="A7" s="141" t="s">
        <v>28</v>
      </c>
      <c r="B7" s="77"/>
      <c r="C7" s="176">
        <f>SUM(C4:C6)</f>
        <v>17348.73</v>
      </c>
      <c r="D7" s="142"/>
      <c r="E7" s="186">
        <f>SUM(E4:E6)</f>
        <v>65057.737499999996</v>
      </c>
    </row>
    <row r="8" spans="1:6" ht="31.5" customHeight="1">
      <c r="A8" s="144"/>
      <c r="B8" s="144"/>
      <c r="C8" s="193"/>
      <c r="D8" s="144"/>
      <c r="E8" s="144"/>
      <c r="F8" s="196" t="s">
        <v>77</v>
      </c>
    </row>
    <row r="9" spans="1:6" ht="29.25" customHeight="1" thickBot="1">
      <c r="A9" s="182" t="s">
        <v>1</v>
      </c>
      <c r="C9" s="184"/>
      <c r="F9" s="197">
        <f>E7+E15</f>
        <v>132013.69</v>
      </c>
    </row>
    <row r="10" spans="3:6" ht="41.25" customHeight="1">
      <c r="C10" s="184"/>
      <c r="E10" s="185" t="s">
        <v>73</v>
      </c>
      <c r="F10" s="195"/>
    </row>
    <row r="11" spans="1:5" ht="27.75" customHeight="1" thickBot="1">
      <c r="A11" s="189" t="s">
        <v>76</v>
      </c>
      <c r="B11" s="188"/>
      <c r="C11" s="201" t="s">
        <v>79</v>
      </c>
      <c r="D11" s="188"/>
      <c r="E11" s="191" t="s">
        <v>74</v>
      </c>
    </row>
    <row r="12" spans="1:5" ht="25.5" customHeight="1">
      <c r="A12" s="141" t="s">
        <v>3</v>
      </c>
      <c r="C12" s="176">
        <f>'JULY 12'!E5+'AUG 12'!E5+'SEPT 12'!E5+'OCT 12'!E5+'NOV 12'!E5</f>
        <v>1430.8600000000001</v>
      </c>
      <c r="D12" s="121">
        <f>C12/C15</f>
        <v>0.10150830129703554</v>
      </c>
      <c r="E12" s="186">
        <f>C12*4.75</f>
        <v>6796.585000000001</v>
      </c>
    </row>
    <row r="13" spans="1:5" ht="25.5" customHeight="1">
      <c r="A13" s="141" t="s">
        <v>40</v>
      </c>
      <c r="C13" s="176">
        <f>'JULY 12'!E6+'AUG 12'!E6+'SEPT 12'!E6+'OCT 12'!E6+'NOV 12'!E6</f>
        <v>4290</v>
      </c>
      <c r="D13" s="121">
        <f>C13/C15</f>
        <v>0.30434187311426864</v>
      </c>
      <c r="E13" s="186">
        <f aca="true" t="shared" si="1" ref="E13:E14">C13*4.75</f>
        <v>20377.5</v>
      </c>
    </row>
    <row r="14" spans="1:5" ht="25.5" customHeight="1" thickBot="1">
      <c r="A14" s="141" t="s">
        <v>4</v>
      </c>
      <c r="C14" s="192">
        <f>'JULY 12'!E7+'AUG 12'!E7+'SEPT 12'!E7+'OCT 12'!E7+'NOV 12'!E7</f>
        <v>8375.130000000001</v>
      </c>
      <c r="D14" s="121">
        <f>C14/C15</f>
        <v>0.5941498255886958</v>
      </c>
      <c r="E14" s="187">
        <f t="shared" si="1"/>
        <v>39781.86750000001</v>
      </c>
    </row>
    <row r="15" spans="1:5" ht="25.5" customHeight="1" thickTop="1">
      <c r="A15" s="141" t="s">
        <v>28</v>
      </c>
      <c r="C15" s="190">
        <f>SUM(C12:C14)</f>
        <v>14095.990000000002</v>
      </c>
      <c r="E15" s="186">
        <f>SUM(E12:E14)</f>
        <v>66955.95250000001</v>
      </c>
    </row>
    <row r="16" ht="25.5" customHeight="1"/>
    <row r="18" ht="18.75" customHeight="1">
      <c r="A18" s="113">
        <v>41221</v>
      </c>
    </row>
    <row r="26" ht="12.75">
      <c r="B26" t="s">
        <v>1</v>
      </c>
    </row>
  </sheetData>
  <printOptions/>
  <pageMargins left="0.7" right="0.7" top="0.75" bottom="0.75" header="0.3" footer="0.3"/>
  <pageSetup fitToHeight="1" fitToWidth="1" horizontalDpi="600" verticalDpi="600" orientation="landscape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7BF63"/>
    <pageSetUpPr fitToPage="1"/>
  </sheetPr>
  <dimension ref="A1:N18"/>
  <sheetViews>
    <sheetView workbookViewId="0" topLeftCell="A1">
      <selection activeCell="E17" sqref="E17"/>
    </sheetView>
  </sheetViews>
  <sheetFormatPr defaultColWidth="9.140625" defaultRowHeight="12.75"/>
  <cols>
    <col min="1" max="1" width="66.28125" style="0" customWidth="1"/>
    <col min="2" max="2" width="12.57421875" style="0" customWidth="1"/>
    <col min="3" max="3" width="16.28125" style="0" customWidth="1"/>
    <col min="4" max="4" width="13.421875" style="0" customWidth="1"/>
    <col min="5" max="5" width="22.7109375" style="0" customWidth="1"/>
  </cols>
  <sheetData>
    <row r="1" spans="1:14" ht="27" customHeight="1">
      <c r="A1" s="146" t="s">
        <v>0</v>
      </c>
      <c r="B1" s="147"/>
      <c r="C1" s="147"/>
      <c r="D1" s="148"/>
      <c r="E1" s="139"/>
      <c r="F1" s="139"/>
      <c r="G1" s="130"/>
      <c r="H1" s="130"/>
      <c r="I1" s="130"/>
      <c r="J1" s="130"/>
      <c r="K1" s="129"/>
      <c r="L1" s="129"/>
      <c r="M1" s="129"/>
      <c r="N1" s="129"/>
    </row>
    <row r="2" spans="1:10" ht="21" customHeight="1">
      <c r="A2" s="168" t="s">
        <v>53</v>
      </c>
      <c r="B2" s="149"/>
      <c r="C2" s="149"/>
      <c r="D2" s="150"/>
      <c r="E2" s="138"/>
      <c r="F2" s="138"/>
      <c r="G2" s="130"/>
      <c r="H2" s="130"/>
      <c r="I2" s="130"/>
      <c r="J2" s="130"/>
    </row>
    <row r="3" spans="1:12" ht="19.5" customHeight="1" thickBot="1">
      <c r="A3" s="151" t="s">
        <v>2</v>
      </c>
      <c r="B3" s="152"/>
      <c r="C3" s="152"/>
      <c r="D3" s="153"/>
      <c r="E3" s="181" t="s">
        <v>60</v>
      </c>
      <c r="F3" s="139"/>
      <c r="G3" s="131"/>
      <c r="H3" s="131"/>
      <c r="I3" s="131"/>
      <c r="J3" s="131"/>
      <c r="K3" s="131"/>
      <c r="L3" s="131"/>
    </row>
    <row r="4" spans="1:5" s="128" customFormat="1" ht="21" customHeight="1">
      <c r="A4" s="154" t="s">
        <v>3</v>
      </c>
      <c r="B4" s="154"/>
      <c r="C4" s="155">
        <v>7018.16</v>
      </c>
      <c r="D4" s="156">
        <v>0.19944957945460395</v>
      </c>
      <c r="E4" s="183">
        <f>C4*3.75</f>
        <v>26318.1</v>
      </c>
    </row>
    <row r="5" spans="1:5" s="128" customFormat="1" ht="20.25" customHeight="1">
      <c r="A5" s="154" t="s">
        <v>40</v>
      </c>
      <c r="B5" s="154"/>
      <c r="C5" s="155">
        <v>8739.37</v>
      </c>
      <c r="D5" s="156">
        <v>0.24836476671922303</v>
      </c>
      <c r="E5" s="183">
        <f>C5*3.75</f>
        <v>32772.637500000004</v>
      </c>
    </row>
    <row r="6" spans="1:5" s="128" customFormat="1" ht="20.25" customHeight="1" thickBot="1">
      <c r="A6" s="154" t="s">
        <v>4</v>
      </c>
      <c r="B6" s="154"/>
      <c r="C6" s="157">
        <v>19430.11</v>
      </c>
      <c r="D6" s="158">
        <v>0.5521856538261731</v>
      </c>
      <c r="E6" s="183">
        <f>C6*3.75</f>
        <v>72862.9125</v>
      </c>
    </row>
    <row r="7" spans="1:5" s="128" customFormat="1" ht="21.75" customHeight="1" thickTop="1">
      <c r="A7" s="154" t="s">
        <v>28</v>
      </c>
      <c r="B7" s="154"/>
      <c r="C7" s="155">
        <v>35187.64</v>
      </c>
      <c r="D7" s="155"/>
      <c r="E7" s="159"/>
    </row>
    <row r="8" spans="1:5" ht="23.25">
      <c r="A8" s="159"/>
      <c r="B8" s="159"/>
      <c r="C8" s="160"/>
      <c r="D8" s="160"/>
      <c r="E8" s="159"/>
    </row>
    <row r="9" spans="3:4" ht="12.75">
      <c r="C9" s="132"/>
      <c r="D9" s="132"/>
    </row>
    <row r="14" ht="12.75">
      <c r="A14" s="133">
        <v>40918</v>
      </c>
    </row>
    <row r="18" ht="12.75">
      <c r="A18" s="182" t="s">
        <v>1</v>
      </c>
    </row>
  </sheetData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="75" zoomScaleNormal="75" workbookViewId="0" topLeftCell="A1">
      <selection activeCell="A1" sqref="A1:XFD1048576"/>
    </sheetView>
  </sheetViews>
  <sheetFormatPr defaultColWidth="9.140625" defaultRowHeight="12.75"/>
  <cols>
    <col min="1" max="1" width="77.140625" style="174" customWidth="1"/>
    <col min="2" max="3" width="15.7109375" style="174" customWidth="1"/>
    <col min="4" max="4" width="16.57421875" style="174" customWidth="1"/>
    <col min="5" max="5" width="15.7109375" style="298" customWidth="1"/>
    <col min="6" max="6" width="15.71093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27.75">
      <c r="A1" s="228" t="s">
        <v>0</v>
      </c>
      <c r="B1" s="229"/>
      <c r="C1" s="229"/>
      <c r="D1" s="229"/>
      <c r="E1" s="230"/>
      <c r="F1" s="231"/>
      <c r="G1" s="232"/>
    </row>
    <row r="2" spans="1:7" s="233" customFormat="1" ht="28.5" thickBot="1">
      <c r="A2" s="234" t="s">
        <v>56</v>
      </c>
      <c r="B2" s="235"/>
      <c r="C2" s="235"/>
      <c r="D2" s="235"/>
      <c r="E2" s="236"/>
      <c r="F2" s="237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695.81</v>
      </c>
      <c r="F5" s="245">
        <f>E5/E8</f>
        <v>0.26195199999999996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668.28</v>
      </c>
      <c r="F6" s="245">
        <f>E6/E8</f>
        <v>0.25158776470588234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v>1292.16</v>
      </c>
      <c r="F7" s="245">
        <f>E7/E8</f>
        <v>0.4864602352941177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2656.25</v>
      </c>
      <c r="F8" s="244"/>
      <c r="H8" s="246"/>
    </row>
    <row r="9" spans="1:8" s="172" customFormat="1" ht="12.75">
      <c r="A9" s="243"/>
      <c r="C9" s="243"/>
      <c r="D9" s="243"/>
      <c r="E9" s="177"/>
      <c r="F9" s="244"/>
      <c r="H9" s="246"/>
    </row>
    <row r="10" spans="1:8" s="172" customFormat="1" ht="21" thickBot="1">
      <c r="A10" s="242"/>
      <c r="B10" s="242"/>
      <c r="C10" s="243"/>
      <c r="D10" s="243"/>
      <c r="F10" s="171"/>
      <c r="G10" s="249"/>
      <c r="H10" s="250"/>
    </row>
    <row r="11" spans="1:6" s="172" customFormat="1" ht="21" thickBot="1">
      <c r="A11" s="251" t="s">
        <v>45</v>
      </c>
      <c r="B11" s="246"/>
      <c r="C11" s="252"/>
      <c r="D11" s="252"/>
      <c r="E11" s="177"/>
      <c r="F11" s="252"/>
    </row>
    <row r="12" spans="1:7" s="172" customFormat="1" ht="12.75">
      <c r="A12" s="253" t="s">
        <v>5</v>
      </c>
      <c r="B12" s="253"/>
      <c r="C12" s="254"/>
      <c r="D12" s="254"/>
      <c r="E12" s="215">
        <v>73.51</v>
      </c>
      <c r="F12" s="252"/>
      <c r="G12" s="172" t="s">
        <v>1</v>
      </c>
    </row>
    <row r="13" spans="1:6" s="172" customFormat="1" ht="12.75">
      <c r="A13" s="253" t="s">
        <v>43</v>
      </c>
      <c r="B13" s="253" t="s">
        <v>1</v>
      </c>
      <c r="C13" s="254"/>
      <c r="D13" s="254"/>
      <c r="E13" s="215">
        <v>525.32</v>
      </c>
      <c r="F13" s="252"/>
    </row>
    <row r="14" spans="1:6" s="172" customFormat="1" ht="12.75">
      <c r="A14" s="253" t="s">
        <v>52</v>
      </c>
      <c r="B14" s="253"/>
      <c r="C14" s="254" t="s">
        <v>10</v>
      </c>
      <c r="D14" s="254"/>
      <c r="E14" s="219">
        <v>73.06</v>
      </c>
      <c r="F14" s="252"/>
    </row>
    <row r="15" spans="1:6" s="172" customFormat="1" ht="12.75">
      <c r="A15" s="174" t="s">
        <v>46</v>
      </c>
      <c r="B15" s="174"/>
      <c r="C15" s="255"/>
      <c r="D15" s="255"/>
      <c r="E15" s="215">
        <v>12.05</v>
      </c>
      <c r="F15" s="255"/>
    </row>
    <row r="16" spans="1:8" s="172" customFormat="1" ht="12.75">
      <c r="A16" s="253" t="s">
        <v>6</v>
      </c>
      <c r="B16" s="253"/>
      <c r="C16" s="254"/>
      <c r="D16" s="254"/>
      <c r="E16" s="215">
        <v>107.66</v>
      </c>
      <c r="F16" s="252"/>
      <c r="G16" s="172" t="s">
        <v>1</v>
      </c>
      <c r="H16" s="172" t="s">
        <v>1</v>
      </c>
    </row>
    <row r="17" spans="1:7" s="172" customFormat="1" ht="12.75">
      <c r="A17" s="253" t="s">
        <v>8</v>
      </c>
      <c r="B17" s="253"/>
      <c r="C17" s="254"/>
      <c r="D17" s="254"/>
      <c r="E17" s="215">
        <v>43.34</v>
      </c>
      <c r="F17" s="252"/>
      <c r="G17" s="172" t="s">
        <v>1</v>
      </c>
    </row>
    <row r="18" spans="1:6" s="172" customFormat="1" ht="12.75">
      <c r="A18" s="253" t="s">
        <v>7</v>
      </c>
      <c r="B18" s="253"/>
      <c r="C18" s="254"/>
      <c r="D18" s="254"/>
      <c r="E18" s="216">
        <v>0</v>
      </c>
      <c r="F18" s="252"/>
    </row>
    <row r="19" spans="1:6" s="172" customFormat="1" ht="12.75">
      <c r="A19" s="253" t="s">
        <v>9</v>
      </c>
      <c r="B19" s="253"/>
      <c r="C19" s="254"/>
      <c r="D19" s="254"/>
      <c r="E19" s="215">
        <v>308.13</v>
      </c>
      <c r="F19" s="252"/>
    </row>
    <row r="20" spans="1:6" s="172" customFormat="1" ht="12.75">
      <c r="A20" s="253" t="s">
        <v>55</v>
      </c>
      <c r="B20" s="253"/>
      <c r="C20" s="254"/>
      <c r="D20" s="254"/>
      <c r="E20" s="216">
        <v>0</v>
      </c>
      <c r="F20" s="252"/>
    </row>
    <row r="21" spans="1:7" s="172" customFormat="1" ht="21" thickBot="1">
      <c r="A21" s="253" t="s">
        <v>47</v>
      </c>
      <c r="B21" s="253"/>
      <c r="C21" s="254"/>
      <c r="D21" s="254"/>
      <c r="E21" s="215">
        <v>6.76</v>
      </c>
      <c r="F21" s="252"/>
      <c r="G21" s="172" t="s">
        <v>1</v>
      </c>
    </row>
    <row r="22" spans="1:6" s="172" customFormat="1" ht="21" thickBot="1">
      <c r="A22" s="253"/>
      <c r="B22" s="253"/>
      <c r="C22" s="254"/>
      <c r="D22" s="254"/>
      <c r="E22" s="248">
        <f>SUM(E12:E21)</f>
        <v>1149.8300000000002</v>
      </c>
      <c r="F22" s="252"/>
    </row>
    <row r="23" spans="1:6" s="172" customFormat="1" ht="21" thickBot="1">
      <c r="A23" s="253"/>
      <c r="B23" s="253"/>
      <c r="C23" s="254"/>
      <c r="D23" s="254"/>
      <c r="E23" s="177"/>
      <c r="F23" s="252"/>
    </row>
    <row r="24" spans="1:6" s="172" customFormat="1" ht="21" thickBot="1">
      <c r="A24" s="256" t="s">
        <v>51</v>
      </c>
      <c r="B24" s="257"/>
      <c r="C24" s="258"/>
      <c r="D24" s="258"/>
      <c r="E24" s="178"/>
      <c r="F24" s="252" t="s">
        <v>10</v>
      </c>
    </row>
    <row r="25" ht="12.75">
      <c r="E25" s="175"/>
    </row>
    <row r="26" spans="1:6" s="172" customFormat="1" ht="12.75">
      <c r="A26" s="174" t="s">
        <v>37</v>
      </c>
      <c r="B26" s="174"/>
      <c r="C26" s="255"/>
      <c r="D26" s="255"/>
      <c r="E26" s="173">
        <v>0</v>
      </c>
      <c r="F26" s="254"/>
    </row>
    <row r="27" spans="1:6" s="172" customFormat="1" ht="12.75">
      <c r="A27" s="174" t="s">
        <v>11</v>
      </c>
      <c r="B27" s="174"/>
      <c r="C27" s="255"/>
      <c r="D27" s="255"/>
      <c r="E27" s="173">
        <v>0</v>
      </c>
      <c r="F27" s="255"/>
    </row>
    <row r="28" spans="1:6" s="172" customFormat="1" ht="12.75">
      <c r="A28" s="174" t="s">
        <v>12</v>
      </c>
      <c r="B28" s="174"/>
      <c r="C28" s="255"/>
      <c r="D28" s="255"/>
      <c r="E28" s="259">
        <v>8.69</v>
      </c>
      <c r="F28" s="255"/>
    </row>
    <row r="29" spans="1:6" s="172" customFormat="1" ht="12.75">
      <c r="A29" s="174" t="s">
        <v>13</v>
      </c>
      <c r="B29" s="174"/>
      <c r="C29" s="255"/>
      <c r="D29" s="255"/>
      <c r="E29" s="259">
        <v>16.2</v>
      </c>
      <c r="F29" s="255"/>
    </row>
    <row r="30" spans="1:6" s="172" customFormat="1" ht="12.75">
      <c r="A30" s="174" t="s">
        <v>14</v>
      </c>
      <c r="B30" s="174"/>
      <c r="C30" s="255"/>
      <c r="D30" s="255"/>
      <c r="E30" s="219">
        <v>3.51</v>
      </c>
      <c r="F30" s="255"/>
    </row>
    <row r="31" spans="1:6" s="172" customFormat="1" ht="12.75">
      <c r="A31" s="174" t="s">
        <v>15</v>
      </c>
      <c r="B31" s="174"/>
      <c r="C31" s="255"/>
      <c r="D31" s="255"/>
      <c r="E31" s="259">
        <f>225*2/2000</f>
        <v>0.225</v>
      </c>
      <c r="F31" s="255"/>
    </row>
    <row r="32" spans="1:7" s="172" customFormat="1" ht="12.75">
      <c r="A32" s="174" t="s">
        <v>16</v>
      </c>
      <c r="B32" s="174"/>
      <c r="C32" s="255"/>
      <c r="D32" s="255"/>
      <c r="E32" s="215">
        <v>0.6</v>
      </c>
      <c r="F32" s="255"/>
      <c r="G32" s="172" t="s">
        <v>1</v>
      </c>
    </row>
    <row r="33" spans="1:6" s="172" customFormat="1" ht="12.75">
      <c r="A33" s="174" t="s">
        <v>17</v>
      </c>
      <c r="B33" s="174"/>
      <c r="C33" s="255"/>
      <c r="D33" s="255"/>
      <c r="E33" s="215">
        <v>3.79</v>
      </c>
      <c r="F33" s="255" t="s">
        <v>1</v>
      </c>
    </row>
    <row r="34" spans="1:6" s="172" customFormat="1" ht="12.75">
      <c r="A34" s="174" t="s">
        <v>38</v>
      </c>
      <c r="B34" s="174"/>
      <c r="C34" s="255"/>
      <c r="D34" s="255"/>
      <c r="E34" s="215">
        <v>0.41</v>
      </c>
      <c r="F34" s="254"/>
    </row>
    <row r="35" spans="1:6" s="172" customFormat="1" ht="12.75">
      <c r="A35" s="174" t="s">
        <v>50</v>
      </c>
      <c r="B35" s="255"/>
      <c r="C35" s="255"/>
      <c r="D35" s="179"/>
      <c r="E35" s="215">
        <v>0.09</v>
      </c>
      <c r="F35" s="254"/>
    </row>
    <row r="36" spans="1:7" s="172" customFormat="1" ht="21" thickBot="1">
      <c r="A36" s="174" t="s">
        <v>18</v>
      </c>
      <c r="B36" s="174"/>
      <c r="C36" s="255"/>
      <c r="D36" s="255"/>
      <c r="E36" s="260">
        <v>0</v>
      </c>
      <c r="F36" s="254" t="s">
        <v>1</v>
      </c>
      <c r="G36" s="172" t="s">
        <v>1</v>
      </c>
    </row>
    <row r="37" spans="1:6" s="172" customFormat="1" ht="21" thickTop="1">
      <c r="A37" s="174"/>
      <c r="B37" s="174"/>
      <c r="C37" s="255"/>
      <c r="D37" s="255"/>
      <c r="E37" s="261">
        <f>SUM(E26:E36)</f>
        <v>33.515</v>
      </c>
      <c r="F37" s="254"/>
    </row>
    <row r="38" spans="1:6" s="172" customFormat="1" ht="21" thickBot="1">
      <c r="A38" s="262"/>
      <c r="B38" s="262"/>
      <c r="C38" s="255"/>
      <c r="D38" s="255"/>
      <c r="E38" s="177"/>
      <c r="F38" s="263"/>
    </row>
    <row r="39" spans="1:7" s="172" customFormat="1" ht="21" thickBot="1">
      <c r="A39" s="241" t="s">
        <v>19</v>
      </c>
      <c r="B39" s="242"/>
      <c r="C39" s="264"/>
      <c r="D39" s="243"/>
      <c r="E39" s="179"/>
      <c r="F39" s="244"/>
      <c r="G39" s="172" t="s">
        <v>1</v>
      </c>
    </row>
    <row r="40" spans="1:6" s="172" customFormat="1" ht="12.75">
      <c r="A40" s="243" t="s">
        <v>20</v>
      </c>
      <c r="B40" s="243"/>
      <c r="C40" s="243"/>
      <c r="D40" s="243" t="s">
        <v>1</v>
      </c>
      <c r="E40" s="215">
        <v>306.55</v>
      </c>
      <c r="F40" s="244"/>
    </row>
    <row r="41" spans="1:8" s="172" customFormat="1" ht="12.75">
      <c r="A41" s="243" t="s">
        <v>39</v>
      </c>
      <c r="B41" s="243"/>
      <c r="C41" s="243"/>
      <c r="D41" s="243"/>
      <c r="E41" s="215">
        <v>14.18</v>
      </c>
      <c r="F41" s="244"/>
      <c r="H41" s="172" t="s">
        <v>1</v>
      </c>
    </row>
    <row r="42" spans="1:6" s="172" customFormat="1" ht="12.75">
      <c r="A42" s="243" t="s">
        <v>21</v>
      </c>
      <c r="B42" s="243"/>
      <c r="C42" s="243"/>
      <c r="D42" s="243"/>
      <c r="E42" s="173">
        <v>0</v>
      </c>
      <c r="F42" s="244"/>
    </row>
    <row r="43" spans="1:6" s="172" customFormat="1" ht="12.75">
      <c r="A43" s="243" t="s">
        <v>22</v>
      </c>
      <c r="B43" s="243"/>
      <c r="C43" s="243"/>
      <c r="D43" s="243"/>
      <c r="E43" s="173">
        <v>0</v>
      </c>
      <c r="F43" s="244"/>
    </row>
    <row r="44" spans="1:6" s="172" customFormat="1" ht="12.75">
      <c r="A44" s="243" t="s">
        <v>23</v>
      </c>
      <c r="B44" s="243"/>
      <c r="C44" s="243"/>
      <c r="D44" s="243"/>
      <c r="E44" s="215">
        <v>2.37</v>
      </c>
      <c r="F44" s="244"/>
    </row>
    <row r="45" spans="1:6" s="172" customFormat="1" ht="12.75">
      <c r="A45" s="243" t="s">
        <v>24</v>
      </c>
      <c r="B45" s="243"/>
      <c r="C45" s="243"/>
      <c r="D45" s="243"/>
      <c r="E45" s="215">
        <v>6.88</v>
      </c>
      <c r="F45" s="244"/>
    </row>
    <row r="46" spans="1:6" s="172" customFormat="1" ht="12.75">
      <c r="A46" s="243" t="s">
        <v>48</v>
      </c>
      <c r="B46" s="243"/>
      <c r="C46" s="243"/>
      <c r="D46" s="243"/>
      <c r="E46" s="173"/>
      <c r="F46" s="244"/>
    </row>
    <row r="47" spans="1:6" s="172" customFormat="1" ht="21" thickBot="1">
      <c r="A47" s="243" t="s">
        <v>49</v>
      </c>
      <c r="B47" s="243"/>
      <c r="C47" s="243"/>
      <c r="D47" s="243"/>
      <c r="E47" s="215">
        <v>0.93</v>
      </c>
      <c r="F47" s="244"/>
    </row>
    <row r="48" spans="1:6" s="172" customFormat="1" ht="21" thickBot="1">
      <c r="A48" s="243" t="s">
        <v>1</v>
      </c>
      <c r="B48" s="243"/>
      <c r="C48" s="243"/>
      <c r="D48" s="243"/>
      <c r="E48" s="265">
        <f>SUM(E40:E47)</f>
        <v>330.91</v>
      </c>
      <c r="F48" s="244"/>
    </row>
    <row r="49" spans="1:6" s="172" customFormat="1" ht="21" thickBot="1">
      <c r="A49" s="243"/>
      <c r="B49" s="243"/>
      <c r="C49" s="243"/>
      <c r="D49" s="243"/>
      <c r="E49" s="177"/>
      <c r="F49" s="244"/>
    </row>
    <row r="50" spans="1:6" s="172" customFormat="1" ht="21" thickBot="1">
      <c r="A50" s="241" t="s">
        <v>25</v>
      </c>
      <c r="B50" s="242"/>
      <c r="C50" s="266"/>
      <c r="D50" s="242"/>
      <c r="E50" s="267">
        <f>E22+E48</f>
        <v>1480.7400000000002</v>
      </c>
      <c r="F50" s="244"/>
    </row>
    <row r="51" spans="1:6" s="172" customFormat="1" ht="12.75">
      <c r="A51" s="243"/>
      <c r="B51" s="243"/>
      <c r="C51" s="243"/>
      <c r="D51" s="243"/>
      <c r="E51" s="177"/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269">
        <f>B98</f>
        <v>3296.78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273">
        <f>E50</f>
        <v>1480.7400000000002</v>
      </c>
      <c r="F54" s="270">
        <f>E54/E53</f>
        <v>0.44914734983832716</v>
      </c>
    </row>
    <row r="55" spans="1:6" ht="12.75">
      <c r="A55" s="242" t="s">
        <v>28</v>
      </c>
      <c r="B55" s="242"/>
      <c r="C55" s="274"/>
      <c r="D55" s="274"/>
      <c r="E55" s="273">
        <f>E8</f>
        <v>2656.25</v>
      </c>
      <c r="F55" s="270">
        <f>F53-F54</f>
        <v>0.5508526501616728</v>
      </c>
    </row>
    <row r="56" spans="1:6" ht="12.75">
      <c r="A56" s="275"/>
      <c r="B56" s="275"/>
      <c r="C56" s="276"/>
      <c r="D56" s="277"/>
      <c r="E56" s="247"/>
      <c r="F56" s="278"/>
    </row>
    <row r="57" spans="1:6" s="172" customFormat="1" ht="12.75">
      <c r="A57" s="246" t="s">
        <v>43</v>
      </c>
      <c r="B57" s="253" t="s">
        <v>1</v>
      </c>
      <c r="C57" s="254"/>
      <c r="D57" s="254"/>
      <c r="E57" s="269">
        <v>1270.64</v>
      </c>
      <c r="F57" s="252"/>
    </row>
    <row r="58" spans="1:6" ht="12.75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29</v>
      </c>
      <c r="B59" s="279"/>
      <c r="C59" s="243"/>
      <c r="D59" s="243"/>
      <c r="E59" s="250"/>
      <c r="F59" s="269">
        <v>0</v>
      </c>
    </row>
    <row r="60" spans="1:7" ht="12.75">
      <c r="A60" s="280"/>
      <c r="B60" s="280"/>
      <c r="C60" s="281"/>
      <c r="D60" s="282"/>
      <c r="E60" s="247"/>
      <c r="F60" s="277"/>
      <c r="G60" s="240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1:6" ht="12.75">
      <c r="A63" s="238" t="s">
        <v>44</v>
      </c>
      <c r="B63" s="238"/>
      <c r="C63" s="240"/>
      <c r="D63" s="240"/>
      <c r="E63" s="247"/>
      <c r="F63" s="277"/>
    </row>
    <row r="64" spans="5:6" ht="21" thickBot="1">
      <c r="E64" s="174"/>
      <c r="F64" s="262"/>
    </row>
    <row r="65" spans="1:7" s="233" customFormat="1" ht="27.75">
      <c r="A65" s="228" t="s">
        <v>0</v>
      </c>
      <c r="B65" s="229"/>
      <c r="C65" s="229"/>
      <c r="D65" s="229"/>
      <c r="E65" s="230"/>
      <c r="F65" s="231"/>
      <c r="G65" s="232"/>
    </row>
    <row r="66" spans="1:7" s="233" customFormat="1" ht="28.5" thickBot="1">
      <c r="A66" s="234" t="s">
        <v>56</v>
      </c>
      <c r="B66" s="235"/>
      <c r="C66" s="235"/>
      <c r="D66" s="235"/>
      <c r="E66" s="236"/>
      <c r="F66" s="237"/>
      <c r="G66" s="232"/>
    </row>
    <row r="67" spans="5:7" ht="12.75">
      <c r="E67" s="174"/>
      <c r="F67" s="262"/>
      <c r="G67" s="174" t="s">
        <v>1</v>
      </c>
    </row>
    <row r="68" spans="1:8" ht="101.25">
      <c r="A68" s="285" t="s">
        <v>32</v>
      </c>
      <c r="B68" s="286" t="s">
        <v>41</v>
      </c>
      <c r="C68" s="286" t="s">
        <v>42</v>
      </c>
      <c r="D68" s="286" t="s">
        <v>33</v>
      </c>
      <c r="E68" s="286" t="s">
        <v>34</v>
      </c>
      <c r="F68" s="286" t="s">
        <v>35</v>
      </c>
      <c r="G68" s="240" t="s">
        <v>1</v>
      </c>
      <c r="H68" s="174" t="s">
        <v>1</v>
      </c>
    </row>
    <row r="69" spans="1:6" ht="12.75">
      <c r="A69" s="287">
        <v>40940</v>
      </c>
      <c r="B69" s="202">
        <v>190</v>
      </c>
      <c r="C69" s="288">
        <v>24.12</v>
      </c>
      <c r="D69" s="204">
        <v>81</v>
      </c>
      <c r="E69" s="204">
        <v>13</v>
      </c>
      <c r="F69" s="204">
        <v>2</v>
      </c>
    </row>
    <row r="70" spans="1:6" ht="12.75">
      <c r="A70" s="287">
        <v>40941</v>
      </c>
      <c r="B70" s="202">
        <v>234.49</v>
      </c>
      <c r="C70" s="221">
        <v>28.5</v>
      </c>
      <c r="D70" s="204">
        <v>98</v>
      </c>
      <c r="E70" s="204">
        <v>20</v>
      </c>
      <c r="F70" s="204">
        <v>3</v>
      </c>
    </row>
    <row r="71" spans="1:6" ht="12.75">
      <c r="A71" s="287">
        <v>40942</v>
      </c>
      <c r="B71" s="202">
        <v>131.3</v>
      </c>
      <c r="C71" s="221">
        <v>52.14</v>
      </c>
      <c r="D71" s="204">
        <v>101</v>
      </c>
      <c r="E71" s="204">
        <v>16</v>
      </c>
      <c r="F71" s="204">
        <v>1</v>
      </c>
    </row>
    <row r="72" spans="1:6" ht="21">
      <c r="A72" s="287">
        <v>40943</v>
      </c>
      <c r="B72" s="202">
        <v>53.76</v>
      </c>
      <c r="C72" s="221">
        <v>23.08</v>
      </c>
      <c r="D72" s="204">
        <v>86</v>
      </c>
      <c r="E72" s="204">
        <v>2</v>
      </c>
      <c r="F72" s="289" t="s">
        <v>57</v>
      </c>
    </row>
    <row r="73" spans="1:6" ht="21">
      <c r="A73" s="287">
        <v>40944</v>
      </c>
      <c r="B73" s="202">
        <v>11.87</v>
      </c>
      <c r="C73" s="221">
        <v>3.44</v>
      </c>
      <c r="D73" s="204">
        <v>63</v>
      </c>
      <c r="E73" s="289" t="s">
        <v>57</v>
      </c>
      <c r="F73" s="289" t="s">
        <v>57</v>
      </c>
    </row>
    <row r="74" spans="1:6" ht="12.75">
      <c r="A74" s="287">
        <v>40945</v>
      </c>
      <c r="B74" s="202">
        <v>132.55</v>
      </c>
      <c r="C74" s="221">
        <v>12.24</v>
      </c>
      <c r="D74" s="204">
        <v>1</v>
      </c>
      <c r="E74" s="204">
        <v>16</v>
      </c>
      <c r="F74" s="204">
        <v>3</v>
      </c>
    </row>
    <row r="75" spans="1:6" ht="12.75">
      <c r="A75" s="287">
        <v>40946</v>
      </c>
      <c r="B75" s="202">
        <v>157.42</v>
      </c>
      <c r="C75" s="221">
        <v>38.56</v>
      </c>
      <c r="D75" s="204">
        <v>48</v>
      </c>
      <c r="E75" s="204">
        <v>16</v>
      </c>
      <c r="F75" s="204">
        <v>2</v>
      </c>
    </row>
    <row r="76" spans="1:6" ht="12.75">
      <c r="A76" s="287">
        <v>40947</v>
      </c>
      <c r="B76" s="202">
        <v>143.81</v>
      </c>
      <c r="C76" s="221">
        <v>22.63</v>
      </c>
      <c r="D76" s="204">
        <v>73</v>
      </c>
      <c r="E76" s="204">
        <v>15</v>
      </c>
      <c r="F76" s="204">
        <v>1</v>
      </c>
    </row>
    <row r="77" spans="1:6" ht="21">
      <c r="A77" s="287">
        <v>40948</v>
      </c>
      <c r="B77" s="202">
        <v>154.93</v>
      </c>
      <c r="C77" s="221">
        <v>27.11</v>
      </c>
      <c r="D77" s="204">
        <v>68</v>
      </c>
      <c r="E77" s="204">
        <v>20</v>
      </c>
      <c r="F77" s="289" t="s">
        <v>57</v>
      </c>
    </row>
    <row r="78" spans="1:6" ht="21">
      <c r="A78" s="287">
        <v>40949</v>
      </c>
      <c r="B78" s="202">
        <v>130.91</v>
      </c>
      <c r="C78" s="221">
        <v>43.02</v>
      </c>
      <c r="D78" s="204">
        <v>74</v>
      </c>
      <c r="E78" s="204">
        <v>20</v>
      </c>
      <c r="F78" s="289" t="s">
        <v>57</v>
      </c>
    </row>
    <row r="79" spans="1:6" ht="21">
      <c r="A79" s="287">
        <v>40950</v>
      </c>
      <c r="B79" s="202">
        <v>37.18</v>
      </c>
      <c r="C79" s="221">
        <v>6.38</v>
      </c>
      <c r="D79" s="204">
        <v>63</v>
      </c>
      <c r="E79" s="204">
        <v>2</v>
      </c>
      <c r="F79" s="289" t="s">
        <v>57</v>
      </c>
    </row>
    <row r="80" spans="1:6" ht="21">
      <c r="A80" s="287">
        <v>40951</v>
      </c>
      <c r="B80" s="202">
        <v>6.62</v>
      </c>
      <c r="C80" s="221">
        <v>0</v>
      </c>
      <c r="D80" s="204">
        <v>55</v>
      </c>
      <c r="E80" s="289" t="s">
        <v>57</v>
      </c>
      <c r="F80" s="289" t="s">
        <v>57</v>
      </c>
    </row>
    <row r="81" spans="1:6" ht="21" customHeight="1">
      <c r="A81" s="287">
        <v>40952</v>
      </c>
      <c r="B81" s="202">
        <v>152.27</v>
      </c>
      <c r="C81" s="221">
        <v>20.53</v>
      </c>
      <c r="D81" s="204">
        <v>1</v>
      </c>
      <c r="E81" s="204">
        <v>21</v>
      </c>
      <c r="F81" s="204">
        <v>1</v>
      </c>
    </row>
    <row r="82" spans="1:6" ht="21" customHeight="1">
      <c r="A82" s="287">
        <v>40953</v>
      </c>
      <c r="B82" s="202">
        <v>155.26</v>
      </c>
      <c r="C82" s="221">
        <v>38.37</v>
      </c>
      <c r="D82" s="204">
        <v>77</v>
      </c>
      <c r="E82" s="204">
        <v>15</v>
      </c>
      <c r="F82" s="204"/>
    </row>
    <row r="83" spans="1:6" ht="21" customHeight="1">
      <c r="A83" s="287">
        <v>40954</v>
      </c>
      <c r="B83" s="202">
        <v>107.95</v>
      </c>
      <c r="C83" s="221">
        <v>21.24</v>
      </c>
      <c r="D83" s="204">
        <v>78</v>
      </c>
      <c r="E83" s="204">
        <v>11</v>
      </c>
      <c r="F83" s="204">
        <v>1</v>
      </c>
    </row>
    <row r="84" spans="1:6" ht="21" customHeight="1">
      <c r="A84" s="287">
        <v>40955</v>
      </c>
      <c r="B84" s="202">
        <v>114.37</v>
      </c>
      <c r="C84" s="221">
        <v>9.62</v>
      </c>
      <c r="D84" s="204">
        <v>56</v>
      </c>
      <c r="E84" s="204">
        <v>15</v>
      </c>
      <c r="F84" s="204">
        <v>2</v>
      </c>
    </row>
    <row r="85" spans="1:6" ht="21" customHeight="1">
      <c r="A85" s="287">
        <v>40956</v>
      </c>
      <c r="B85" s="202">
        <v>95.44</v>
      </c>
      <c r="C85" s="221">
        <v>30.28</v>
      </c>
      <c r="D85" s="204">
        <v>97</v>
      </c>
      <c r="E85" s="204">
        <v>11</v>
      </c>
      <c r="F85" s="289" t="s">
        <v>57</v>
      </c>
    </row>
    <row r="86" spans="1:6" ht="21" customHeight="1">
      <c r="A86" s="287">
        <v>40957</v>
      </c>
      <c r="B86" s="202">
        <v>115.93</v>
      </c>
      <c r="C86" s="221">
        <v>11.44</v>
      </c>
      <c r="D86" s="204">
        <v>92</v>
      </c>
      <c r="E86" s="204">
        <v>5</v>
      </c>
      <c r="F86" s="204">
        <v>1</v>
      </c>
    </row>
    <row r="87" spans="1:6" ht="21" customHeight="1">
      <c r="A87" s="287">
        <v>40958</v>
      </c>
      <c r="B87" s="202">
        <v>12</v>
      </c>
      <c r="C87" s="221">
        <v>2.82</v>
      </c>
      <c r="D87" s="204">
        <v>65</v>
      </c>
      <c r="E87" s="289" t="s">
        <v>57</v>
      </c>
      <c r="F87" s="289" t="s">
        <v>57</v>
      </c>
    </row>
    <row r="88" spans="1:6" ht="21" customHeight="1">
      <c r="A88" s="287">
        <v>40959</v>
      </c>
      <c r="B88" s="202">
        <v>47</v>
      </c>
      <c r="C88" s="289" t="s">
        <v>57</v>
      </c>
      <c r="D88" s="289" t="s">
        <v>57</v>
      </c>
      <c r="E88" s="204">
        <v>6</v>
      </c>
      <c r="F88" s="289" t="s">
        <v>57</v>
      </c>
    </row>
    <row r="89" spans="1:6" ht="21" customHeight="1">
      <c r="A89" s="287">
        <v>40960</v>
      </c>
      <c r="B89" s="202">
        <v>149.74</v>
      </c>
      <c r="C89" s="221">
        <v>31.7</v>
      </c>
      <c r="D89" s="204">
        <v>76</v>
      </c>
      <c r="E89" s="204">
        <v>14</v>
      </c>
      <c r="F89" s="289" t="s">
        <v>57</v>
      </c>
    </row>
    <row r="90" spans="1:6" ht="21" customHeight="1">
      <c r="A90" s="287">
        <v>40961</v>
      </c>
      <c r="B90" s="202">
        <v>193.42</v>
      </c>
      <c r="C90" s="221">
        <v>37.76</v>
      </c>
      <c r="D90" s="204">
        <v>75</v>
      </c>
      <c r="E90" s="204">
        <v>17</v>
      </c>
      <c r="F90" s="204">
        <v>1</v>
      </c>
    </row>
    <row r="91" spans="1:6" ht="21" customHeight="1">
      <c r="A91" s="287">
        <v>40962</v>
      </c>
      <c r="B91" s="202">
        <v>140.04</v>
      </c>
      <c r="C91" s="221">
        <v>37.54</v>
      </c>
      <c r="D91" s="204">
        <v>88</v>
      </c>
      <c r="E91" s="204">
        <v>17</v>
      </c>
      <c r="F91" s="204">
        <v>1</v>
      </c>
    </row>
    <row r="92" spans="1:7" ht="21" customHeight="1">
      <c r="A92" s="287">
        <v>40963</v>
      </c>
      <c r="B92" s="202">
        <v>161.68</v>
      </c>
      <c r="C92" s="221">
        <v>35.98</v>
      </c>
      <c r="D92" s="204">
        <v>93</v>
      </c>
      <c r="E92" s="204">
        <v>23</v>
      </c>
      <c r="F92" s="204">
        <v>1</v>
      </c>
      <c r="G92" s="174" t="s">
        <v>1</v>
      </c>
    </row>
    <row r="93" spans="1:6" ht="21" customHeight="1">
      <c r="A93" s="287">
        <v>40964</v>
      </c>
      <c r="B93" s="202">
        <v>55.59</v>
      </c>
      <c r="C93" s="221">
        <v>14.36</v>
      </c>
      <c r="D93" s="204">
        <v>96</v>
      </c>
      <c r="E93" s="204">
        <v>2</v>
      </c>
      <c r="F93" s="204"/>
    </row>
    <row r="94" spans="1:6" ht="21" customHeight="1">
      <c r="A94" s="287">
        <v>40965</v>
      </c>
      <c r="B94" s="202">
        <v>13.2</v>
      </c>
      <c r="C94" s="221">
        <v>0.24</v>
      </c>
      <c r="D94" s="204">
        <v>76</v>
      </c>
      <c r="E94" s="289" t="s">
        <v>57</v>
      </c>
      <c r="F94" s="289" t="s">
        <v>57</v>
      </c>
    </row>
    <row r="95" spans="1:6" ht="21" customHeight="1">
      <c r="A95" s="287">
        <v>40966</v>
      </c>
      <c r="B95" s="202">
        <v>108.34</v>
      </c>
      <c r="C95" s="221">
        <v>25.2</v>
      </c>
      <c r="D95" s="289" t="s">
        <v>57</v>
      </c>
      <c r="E95" s="204">
        <v>19</v>
      </c>
      <c r="F95" s="204">
        <v>1</v>
      </c>
    </row>
    <row r="96" spans="1:6" ht="21" customHeight="1">
      <c r="A96" s="287">
        <v>40967</v>
      </c>
      <c r="B96" s="202">
        <v>198.38</v>
      </c>
      <c r="C96" s="221">
        <v>47.65</v>
      </c>
      <c r="D96" s="204">
        <v>92</v>
      </c>
      <c r="E96" s="204">
        <v>20</v>
      </c>
      <c r="F96" s="289" t="s">
        <v>57</v>
      </c>
    </row>
    <row r="97" spans="1:9" ht="21" customHeight="1">
      <c r="A97" s="287">
        <v>40968</v>
      </c>
      <c r="B97" s="202">
        <v>91.33</v>
      </c>
      <c r="C97" s="221">
        <v>22.33</v>
      </c>
      <c r="D97" s="204">
        <v>84</v>
      </c>
      <c r="E97" s="204">
        <v>12</v>
      </c>
      <c r="F97" s="204">
        <v>4</v>
      </c>
      <c r="I97" s="174" t="s">
        <v>1</v>
      </c>
    </row>
    <row r="98" spans="1:6" ht="12.75">
      <c r="A98" s="174" t="s">
        <v>36</v>
      </c>
      <c r="B98" s="290">
        <f>SUM(B69:B97)</f>
        <v>3296.78</v>
      </c>
      <c r="C98" s="291">
        <f>SUM(C69:C97)</f>
        <v>668.2800000000001</v>
      </c>
      <c r="D98" s="292">
        <f>SUM(D69:D97)</f>
        <v>1957</v>
      </c>
      <c r="E98" s="292">
        <f>SUM(E69:E97)</f>
        <v>348</v>
      </c>
      <c r="F98" s="293">
        <f>SUM(F69:F97)</f>
        <v>25</v>
      </c>
    </row>
    <row r="99" spans="1:6" ht="12.75">
      <c r="A99" s="294"/>
      <c r="B99" s="294"/>
      <c r="C99" s="255"/>
      <c r="D99" s="255"/>
      <c r="E99" s="295"/>
      <c r="F99" s="296"/>
    </row>
    <row r="100" spans="3:7" ht="12.75">
      <c r="C100" s="297"/>
      <c r="G100" s="174" t="s">
        <v>1</v>
      </c>
    </row>
    <row r="101" ht="12.75">
      <c r="F101" s="174" t="s">
        <v>1</v>
      </c>
    </row>
    <row r="102" ht="12.75">
      <c r="H102" s="174" t="s">
        <v>1</v>
      </c>
    </row>
  </sheetData>
  <printOptions horizontalCentered="1"/>
  <pageMargins left="0.7" right="0.7" top="0.5" bottom="0.75" header="0.3" footer="0.3"/>
  <pageSetup fitToHeight="2" horizontalDpi="600" verticalDpi="600" orientation="portrait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933FF"/>
    <pageSetUpPr fitToPage="1"/>
  </sheetPr>
  <dimension ref="A1:E15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77.28125" style="0" customWidth="1"/>
    <col min="2" max="2" width="14.8515625" style="0" customWidth="1"/>
    <col min="3" max="3" width="22.28125" style="0" customWidth="1"/>
    <col min="4" max="4" width="21.57421875" style="0" customWidth="1"/>
  </cols>
  <sheetData>
    <row r="1" spans="1:5" ht="26.25">
      <c r="A1" s="161" t="s">
        <v>0</v>
      </c>
      <c r="B1" s="162"/>
      <c r="C1" s="163"/>
      <c r="D1" s="116"/>
      <c r="E1" s="117"/>
    </row>
    <row r="2" spans="1:5" ht="26.25">
      <c r="A2" s="169" t="s">
        <v>54</v>
      </c>
      <c r="B2" s="115"/>
      <c r="C2" s="164"/>
      <c r="D2" s="116"/>
      <c r="E2" s="117"/>
    </row>
    <row r="3" spans="1:5" ht="27.75" customHeight="1" thickBot="1">
      <c r="A3" s="165" t="s">
        <v>2</v>
      </c>
      <c r="B3" s="166"/>
      <c r="C3" s="167"/>
      <c r="D3" s="118"/>
      <c r="E3" s="117"/>
    </row>
    <row r="4" spans="1:5" ht="25.5" customHeight="1">
      <c r="A4" s="119" t="s">
        <v>3</v>
      </c>
      <c r="B4" s="119"/>
      <c r="C4" s="120">
        <f>'[2]JAN REV '!$E$5+'[2]FEB REV'!$E$5+'[2]MARCH REV'!$E$5+'[2]APRIL REV'!$E$5+'[2]MAY REV'!$E$5+'[2]JUNE REV'!$E$5+'[2]JULY REV'!$E$5+'[2]AUG REV'!$E$5+'[2]SEPT 10'!$E$5+'[2]OCT 10'!$E$5+'[2]NOV 10'!$E$5+'[2]DEC 10'!$E$5</f>
        <v>5991.3</v>
      </c>
      <c r="D4" s="121">
        <f>C4/C7</f>
        <v>0.1670663491514648</v>
      </c>
      <c r="E4" s="117"/>
    </row>
    <row r="5" spans="1:5" ht="26.1" customHeight="1">
      <c r="A5" s="119" t="s">
        <v>40</v>
      </c>
      <c r="B5" s="122"/>
      <c r="C5" s="120">
        <f>'[2]JAN REV '!$E$6+'[2]FEB REV'!$E$6+'[2]MARCH REV'!$E$6+'[2]APRIL REV'!$E$6+'[2]MAY REV'!$E$6+'[2]JUNE REV'!$E$6+'[2]JULY REV'!$E$6+'[2]AUG REV'!$E$6+'[2]SEPT 10'!$E$6+'[2]OCT 10'!$E$6+'[2]NOV 10'!$E$6+'[2]DEC 10'!$E$6</f>
        <v>10247.77</v>
      </c>
      <c r="D5" s="121">
        <f>C5/C7</f>
        <v>0.28575726817951136</v>
      </c>
      <c r="E5" s="117"/>
    </row>
    <row r="6" spans="1:5" ht="26.1" customHeight="1" thickBot="1">
      <c r="A6" s="119" t="s">
        <v>4</v>
      </c>
      <c r="B6" s="119"/>
      <c r="C6" s="123">
        <f>'[2]JAN REV '!$E$7+'[2]FEB REV'!$E$7+'[2]MARCH REV'!$E$7+'[2]APRIL REV'!$E$7+'[2]MAY REV'!$E$7+'[2]JUNE REV'!$E$7+'[2]JULY REV'!$E$7+'[2]AUG REV'!$E$7+'[2]SEPT 10'!$E$7+'[2]OCT 10'!$E$7+'[2]NOV 10'!$E$7+'[2]DEC 10'!$E$7</f>
        <v>19622.73</v>
      </c>
      <c r="D6" s="121">
        <f>C6/C7</f>
        <v>0.5471763826690238</v>
      </c>
      <c r="E6" s="117"/>
    </row>
    <row r="7" spans="1:5" ht="26.1" customHeight="1" thickBot="1" thickTop="1">
      <c r="A7" s="119" t="s">
        <v>28</v>
      </c>
      <c r="B7" s="124"/>
      <c r="C7" s="125">
        <f>SUM(C4:C6)</f>
        <v>35861.8</v>
      </c>
      <c r="D7" s="118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31.5" customHeight="1">
      <c r="A10" s="126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8.75" customHeight="1">
      <c r="A14" s="127">
        <v>40897</v>
      </c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</sheetData>
  <printOptions horizontalCentered="1"/>
  <pageMargins left="0.5" right="0" top="0.75" bottom="0.5" header="0.3" footer="0.3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80" zoomScaleNormal="80" workbookViewId="0" topLeftCell="A1">
      <selection activeCell="A1" sqref="A1:XFD1048576"/>
    </sheetView>
  </sheetViews>
  <sheetFormatPr defaultColWidth="9.140625" defaultRowHeight="12.75"/>
  <cols>
    <col min="1" max="1" width="77.140625" style="174" customWidth="1"/>
    <col min="2" max="3" width="15.7109375" style="174" customWidth="1"/>
    <col min="4" max="4" width="16.57421875" style="174" customWidth="1"/>
    <col min="5" max="5" width="15.7109375" style="298" customWidth="1"/>
    <col min="6" max="6" width="15.71093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42" customHeight="1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9.75" customHeight="1" thickBot="1">
      <c r="A2" s="303" t="s">
        <v>58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f>'[1]ZORK'!$C$18</f>
        <v>652.44</v>
      </c>
      <c r="F5" s="245">
        <f>E5/E8</f>
        <v>0.2402306426254377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f>'[1]Summary'!$C$29</f>
        <v>517.92</v>
      </c>
      <c r="F6" s="245">
        <f>E6/E8</f>
        <v>0.19069991789063617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v>1545.53</v>
      </c>
      <c r="F7" s="245">
        <f>E7/E8</f>
        <v>0.569069439483926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2715.8900000000003</v>
      </c>
      <c r="F8" s="244"/>
      <c r="H8" s="246"/>
    </row>
    <row r="9" spans="1:8" s="172" customFormat="1" ht="12.75">
      <c r="A9" s="243"/>
      <c r="C9" s="243"/>
      <c r="D9" s="243"/>
      <c r="E9" s="177"/>
      <c r="F9" s="244"/>
      <c r="H9" s="246"/>
    </row>
    <row r="10" spans="1:8" s="172" customFormat="1" ht="21" thickBot="1">
      <c r="A10" s="242"/>
      <c r="B10" s="242"/>
      <c r="C10" s="243"/>
      <c r="D10" s="243"/>
      <c r="F10" s="171"/>
      <c r="G10" s="249"/>
      <c r="H10" s="250"/>
    </row>
    <row r="11" spans="1:6" s="172" customFormat="1" ht="21" thickBot="1">
      <c r="A11" s="251" t="s">
        <v>45</v>
      </c>
      <c r="B11" s="246"/>
      <c r="C11" s="252"/>
      <c r="D11" s="252"/>
      <c r="E11" s="177"/>
      <c r="F11" s="252"/>
    </row>
    <row r="12" spans="1:7" s="172" customFormat="1" ht="12.75">
      <c r="A12" s="253" t="s">
        <v>5</v>
      </c>
      <c r="B12" s="253"/>
      <c r="C12" s="254"/>
      <c r="D12" s="254"/>
      <c r="E12" s="215">
        <v>91.89</v>
      </c>
      <c r="F12" s="252"/>
      <c r="G12" s="172" t="s">
        <v>1</v>
      </c>
    </row>
    <row r="13" spans="1:6" s="172" customFormat="1" ht="12.75">
      <c r="A13" s="253" t="s">
        <v>43</v>
      </c>
      <c r="B13" s="253" t="s">
        <v>1</v>
      </c>
      <c r="C13" s="254"/>
      <c r="D13" s="254"/>
      <c r="E13" s="215">
        <v>548.48</v>
      </c>
      <c r="F13" s="252"/>
    </row>
    <row r="14" spans="1:6" s="172" customFormat="1" ht="12.75">
      <c r="A14" s="253" t="s">
        <v>52</v>
      </c>
      <c r="B14" s="253"/>
      <c r="C14" s="254" t="s">
        <v>10</v>
      </c>
      <c r="D14" s="254"/>
      <c r="E14" s="219">
        <v>90.87</v>
      </c>
      <c r="F14" s="252"/>
    </row>
    <row r="15" spans="1:6" s="172" customFormat="1" ht="12.75">
      <c r="A15" s="174" t="s">
        <v>46</v>
      </c>
      <c r="B15" s="174"/>
      <c r="C15" s="255"/>
      <c r="D15" s="255"/>
      <c r="E15" s="215">
        <v>5.98</v>
      </c>
      <c r="F15" s="255"/>
    </row>
    <row r="16" spans="1:8" s="172" customFormat="1" ht="12.75">
      <c r="A16" s="253" t="s">
        <v>6</v>
      </c>
      <c r="B16" s="253"/>
      <c r="C16" s="254"/>
      <c r="D16" s="254"/>
      <c r="E16" s="215">
        <v>124.5</v>
      </c>
      <c r="F16" s="252"/>
      <c r="G16" s="172" t="s">
        <v>1</v>
      </c>
      <c r="H16" s="172" t="s">
        <v>1</v>
      </c>
    </row>
    <row r="17" spans="1:7" s="172" customFormat="1" ht="12.75">
      <c r="A17" s="253" t="s">
        <v>8</v>
      </c>
      <c r="B17" s="253"/>
      <c r="C17" s="254"/>
      <c r="D17" s="254"/>
      <c r="E17" s="215">
        <v>5.7</v>
      </c>
      <c r="F17" s="252"/>
      <c r="G17" s="172" t="s">
        <v>1</v>
      </c>
    </row>
    <row r="18" spans="1:6" s="172" customFormat="1" ht="12.75">
      <c r="A18" s="253" t="s">
        <v>7</v>
      </c>
      <c r="B18" s="253"/>
      <c r="C18" s="254"/>
      <c r="D18" s="254"/>
      <c r="E18" s="216">
        <v>0</v>
      </c>
      <c r="F18" s="252"/>
    </row>
    <row r="19" spans="1:6" s="172" customFormat="1" ht="12.75">
      <c r="A19" s="253" t="s">
        <v>9</v>
      </c>
      <c r="B19" s="253"/>
      <c r="C19" s="254"/>
      <c r="D19" s="254"/>
      <c r="E19" s="215">
        <v>10.81</v>
      </c>
      <c r="F19" s="252"/>
    </row>
    <row r="20" spans="1:6" s="172" customFormat="1" ht="12.75">
      <c r="A20" s="253" t="s">
        <v>55</v>
      </c>
      <c r="B20" s="253"/>
      <c r="C20" s="254"/>
      <c r="D20" s="254"/>
      <c r="E20" s="216">
        <v>0</v>
      </c>
      <c r="F20" s="252"/>
    </row>
    <row r="21" spans="1:7" s="172" customFormat="1" ht="21" thickBot="1">
      <c r="A21" s="253" t="s">
        <v>47</v>
      </c>
      <c r="B21" s="253"/>
      <c r="C21" s="254"/>
      <c r="D21" s="254"/>
      <c r="E21" s="215">
        <v>2.25</v>
      </c>
      <c r="F21" s="252"/>
      <c r="G21" s="172" t="s">
        <v>1</v>
      </c>
    </row>
    <row r="22" spans="1:6" s="172" customFormat="1" ht="21" thickBot="1">
      <c r="A22" s="253"/>
      <c r="B22" s="253"/>
      <c r="C22" s="254"/>
      <c r="D22" s="254"/>
      <c r="E22" s="248">
        <f>SUM(E12:E21)</f>
        <v>880.48</v>
      </c>
      <c r="F22" s="252"/>
    </row>
    <row r="23" spans="1:6" s="172" customFormat="1" ht="21" thickBot="1">
      <c r="A23" s="253"/>
      <c r="B23" s="253"/>
      <c r="C23" s="254"/>
      <c r="D23" s="254"/>
      <c r="E23" s="177"/>
      <c r="F23" s="252"/>
    </row>
    <row r="24" spans="1:6" s="172" customFormat="1" ht="21" thickBot="1">
      <c r="A24" s="256" t="s">
        <v>51</v>
      </c>
      <c r="B24" s="257"/>
      <c r="C24" s="258"/>
      <c r="D24" s="258"/>
      <c r="E24" s="178"/>
      <c r="F24" s="252" t="s">
        <v>10</v>
      </c>
    </row>
    <row r="25" ht="12.75">
      <c r="E25" s="175"/>
    </row>
    <row r="26" spans="1:6" s="172" customFormat="1" ht="12.75">
      <c r="A26" s="174" t="s">
        <v>37</v>
      </c>
      <c r="B26" s="174"/>
      <c r="C26" s="255"/>
      <c r="D26" s="255"/>
      <c r="E26" s="216">
        <v>0</v>
      </c>
      <c r="F26" s="254"/>
    </row>
    <row r="27" spans="1:6" s="172" customFormat="1" ht="12.75">
      <c r="A27" s="174" t="s">
        <v>11</v>
      </c>
      <c r="B27" s="174"/>
      <c r="C27" s="255"/>
      <c r="D27" s="255"/>
      <c r="E27" s="215">
        <v>5.98</v>
      </c>
      <c r="F27" s="255"/>
    </row>
    <row r="28" spans="1:6" s="172" customFormat="1" ht="12.75">
      <c r="A28" s="174" t="s">
        <v>12</v>
      </c>
      <c r="B28" s="174"/>
      <c r="C28" s="255"/>
      <c r="D28" s="255"/>
      <c r="E28" s="259">
        <v>12.06</v>
      </c>
      <c r="F28" s="255"/>
    </row>
    <row r="29" spans="1:6" s="172" customFormat="1" ht="12.75">
      <c r="A29" s="174" t="s">
        <v>13</v>
      </c>
      <c r="B29" s="174"/>
      <c r="C29" s="255"/>
      <c r="D29" s="255"/>
      <c r="E29" s="259">
        <v>19.44</v>
      </c>
      <c r="F29" s="255"/>
    </row>
    <row r="30" spans="1:6" s="172" customFormat="1" ht="12.75">
      <c r="A30" s="174" t="s">
        <v>14</v>
      </c>
      <c r="B30" s="174"/>
      <c r="C30" s="255"/>
      <c r="D30" s="255"/>
      <c r="E30" s="219">
        <v>1.86</v>
      </c>
      <c r="F30" s="255"/>
    </row>
    <row r="31" spans="1:6" s="172" customFormat="1" ht="12.75">
      <c r="A31" s="174" t="s">
        <v>15</v>
      </c>
      <c r="B31" s="174"/>
      <c r="C31" s="255"/>
      <c r="D31" s="255"/>
      <c r="E31" s="259">
        <f>1000*2/2000</f>
        <v>1</v>
      </c>
      <c r="F31" s="255"/>
    </row>
    <row r="32" spans="1:7" s="172" customFormat="1" ht="12.75">
      <c r="A32" s="174" t="s">
        <v>16</v>
      </c>
      <c r="B32" s="174"/>
      <c r="C32" s="255"/>
      <c r="D32" s="255"/>
      <c r="E32" s="215">
        <v>0.8</v>
      </c>
      <c r="F32" s="255"/>
      <c r="G32" s="172" t="s">
        <v>1</v>
      </c>
    </row>
    <row r="33" spans="1:6" s="172" customFormat="1" ht="12.75">
      <c r="A33" s="174" t="s">
        <v>17</v>
      </c>
      <c r="B33" s="174"/>
      <c r="C33" s="255"/>
      <c r="D33" s="255"/>
      <c r="E33" s="215">
        <v>3.84</v>
      </c>
      <c r="F33" s="255" t="s">
        <v>1</v>
      </c>
    </row>
    <row r="34" spans="1:6" s="172" customFormat="1" ht="12.75">
      <c r="A34" s="174" t="s">
        <v>38</v>
      </c>
      <c r="B34" s="174"/>
      <c r="C34" s="255"/>
      <c r="D34" s="255"/>
      <c r="E34" s="215">
        <v>0.83</v>
      </c>
      <c r="F34" s="254"/>
    </row>
    <row r="35" spans="1:6" s="172" customFormat="1" ht="12.75">
      <c r="A35" s="174" t="s">
        <v>50</v>
      </c>
      <c r="B35" s="255"/>
      <c r="C35" s="255"/>
      <c r="D35" s="179"/>
      <c r="E35" s="215">
        <v>0.21</v>
      </c>
      <c r="F35" s="254"/>
    </row>
    <row r="36" spans="1:7" s="172" customFormat="1" ht="21" thickBot="1">
      <c r="A36" s="174" t="s">
        <v>18</v>
      </c>
      <c r="B36" s="174"/>
      <c r="C36" s="255"/>
      <c r="D36" s="255"/>
      <c r="E36" s="307">
        <v>0</v>
      </c>
      <c r="F36" s="254" t="s">
        <v>1</v>
      </c>
      <c r="G36" s="172" t="s">
        <v>1</v>
      </c>
    </row>
    <row r="37" spans="1:6" s="172" customFormat="1" ht="21" thickTop="1">
      <c r="A37" s="174"/>
      <c r="B37" s="174"/>
      <c r="C37" s="255"/>
      <c r="D37" s="255"/>
      <c r="E37" s="261">
        <f>SUM(E26:E36)</f>
        <v>46.02</v>
      </c>
      <c r="F37" s="254"/>
    </row>
    <row r="38" spans="1:6" s="172" customFormat="1" ht="21" thickBot="1">
      <c r="A38" s="262"/>
      <c r="B38" s="262"/>
      <c r="C38" s="255"/>
      <c r="D38" s="255"/>
      <c r="E38" s="177"/>
      <c r="F38" s="263"/>
    </row>
    <row r="39" spans="1:7" s="172" customFormat="1" ht="21" thickBot="1">
      <c r="A39" s="241" t="s">
        <v>19</v>
      </c>
      <c r="B39" s="242"/>
      <c r="C39" s="264"/>
      <c r="D39" s="243"/>
      <c r="E39" s="179"/>
      <c r="F39" s="244"/>
      <c r="G39" s="172" t="s">
        <v>1</v>
      </c>
    </row>
    <row r="40" spans="1:6" s="172" customFormat="1" ht="12.75">
      <c r="A40" s="243" t="s">
        <v>20</v>
      </c>
      <c r="B40" s="243"/>
      <c r="C40" s="243"/>
      <c r="D40" s="243" t="s">
        <v>1</v>
      </c>
      <c r="E40" s="215">
        <v>171.41</v>
      </c>
      <c r="F40" s="244"/>
    </row>
    <row r="41" spans="1:8" s="172" customFormat="1" ht="12.75">
      <c r="A41" s="243" t="s">
        <v>39</v>
      </c>
      <c r="B41" s="243"/>
      <c r="C41" s="243"/>
      <c r="D41" s="243"/>
      <c r="E41" s="215">
        <v>5.96</v>
      </c>
      <c r="F41" s="244"/>
      <c r="H41" s="172" t="s">
        <v>1</v>
      </c>
    </row>
    <row r="42" spans="1:6" s="172" customFormat="1" ht="12.75">
      <c r="A42" s="243" t="s">
        <v>21</v>
      </c>
      <c r="B42" s="243"/>
      <c r="C42" s="243"/>
      <c r="D42" s="243"/>
      <c r="E42" s="173">
        <v>0</v>
      </c>
      <c r="F42" s="244"/>
    </row>
    <row r="43" spans="1:6" s="172" customFormat="1" ht="12.75">
      <c r="A43" s="243" t="s">
        <v>22</v>
      </c>
      <c r="B43" s="243"/>
      <c r="C43" s="243"/>
      <c r="D43" s="243"/>
      <c r="E43" s="215">
        <v>66.58</v>
      </c>
      <c r="F43" s="244"/>
    </row>
    <row r="44" spans="1:6" s="172" customFormat="1" ht="12.75">
      <c r="A44" s="243" t="s">
        <v>23</v>
      </c>
      <c r="B44" s="243"/>
      <c r="C44" s="243"/>
      <c r="D44" s="243"/>
      <c r="E44" s="215">
        <v>10.81</v>
      </c>
      <c r="F44" s="244"/>
    </row>
    <row r="45" spans="1:6" s="172" customFormat="1" ht="12.75">
      <c r="A45" s="243" t="s">
        <v>24</v>
      </c>
      <c r="B45" s="243"/>
      <c r="C45" s="243"/>
      <c r="D45" s="243"/>
      <c r="E45" s="215">
        <v>4.55</v>
      </c>
      <c r="F45" s="244"/>
    </row>
    <row r="46" spans="1:6" s="172" customFormat="1" ht="12.75">
      <c r="A46" s="243" t="s">
        <v>48</v>
      </c>
      <c r="B46" s="243"/>
      <c r="C46" s="243"/>
      <c r="D46" s="243"/>
      <c r="E46" s="173"/>
      <c r="F46" s="244"/>
    </row>
    <row r="47" spans="1:6" s="172" customFormat="1" ht="21" thickBot="1">
      <c r="A47" s="243" t="s">
        <v>49</v>
      </c>
      <c r="B47" s="243"/>
      <c r="C47" s="243"/>
      <c r="D47" s="243"/>
      <c r="E47" s="215">
        <v>12.09</v>
      </c>
      <c r="F47" s="244"/>
    </row>
    <row r="48" spans="1:6" s="172" customFormat="1" ht="21" thickBot="1">
      <c r="A48" s="243" t="s">
        <v>1</v>
      </c>
      <c r="B48" s="243"/>
      <c r="C48" s="243"/>
      <c r="D48" s="243"/>
      <c r="E48" s="248">
        <f>SUM(E40:E47)</f>
        <v>271.4</v>
      </c>
      <c r="F48" s="244"/>
    </row>
    <row r="49" spans="1:6" s="172" customFormat="1" ht="21" thickBot="1">
      <c r="A49" s="243"/>
      <c r="B49" s="243"/>
      <c r="C49" s="243"/>
      <c r="D49" s="243"/>
      <c r="E49" s="177"/>
      <c r="F49" s="244"/>
    </row>
    <row r="50" spans="1:6" s="172" customFormat="1" ht="21" thickBot="1">
      <c r="A50" s="241" t="s">
        <v>25</v>
      </c>
      <c r="B50" s="242"/>
      <c r="C50" s="266"/>
      <c r="D50" s="242"/>
      <c r="E50" s="267">
        <f>E22+E48</f>
        <v>1151.88</v>
      </c>
      <c r="F50" s="244"/>
    </row>
    <row r="51" spans="1:6" s="172" customFormat="1" ht="12.75">
      <c r="A51" s="243"/>
      <c r="B51" s="243"/>
      <c r="C51" s="243"/>
      <c r="D51" s="243"/>
      <c r="E51" s="177"/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269">
        <f>B100</f>
        <v>3473.399999999999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273">
        <f>E50</f>
        <v>1151.88</v>
      </c>
      <c r="F54" s="270">
        <f>E54/E53</f>
        <v>0.331628951459665</v>
      </c>
    </row>
    <row r="55" spans="1:6" ht="12.75">
      <c r="A55" s="242" t="s">
        <v>28</v>
      </c>
      <c r="B55" s="242"/>
      <c r="C55" s="274"/>
      <c r="D55" s="274"/>
      <c r="E55" s="273">
        <f>E8</f>
        <v>2715.8900000000003</v>
      </c>
      <c r="F55" s="270">
        <f>F53-F54</f>
        <v>0.668371048540335</v>
      </c>
    </row>
    <row r="56" spans="1:6" ht="12.75">
      <c r="A56" s="275"/>
      <c r="B56" s="275"/>
      <c r="C56" s="276"/>
      <c r="D56" s="277"/>
      <c r="E56" s="247"/>
      <c r="F56" s="278"/>
    </row>
    <row r="57" spans="1:6" s="172" customFormat="1" ht="12.75">
      <c r="A57" s="246" t="s">
        <v>43</v>
      </c>
      <c r="B57" s="253" t="s">
        <v>1</v>
      </c>
      <c r="C57" s="254"/>
      <c r="D57" s="254"/>
      <c r="E57" s="269">
        <v>1297.29</v>
      </c>
      <c r="F57" s="252"/>
    </row>
    <row r="58" spans="1:6" ht="12.75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29</v>
      </c>
      <c r="B59" s="279"/>
      <c r="C59" s="243"/>
      <c r="D59" s="243"/>
      <c r="E59" s="250"/>
      <c r="F59" s="269">
        <v>0</v>
      </c>
    </row>
    <row r="60" spans="1:7" ht="12.75">
      <c r="A60" s="280"/>
      <c r="B60" s="280"/>
      <c r="C60" s="281"/>
      <c r="D60" s="282"/>
      <c r="E60" s="247"/>
      <c r="F60" s="277"/>
      <c r="G60" s="240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1:6" ht="12.75">
      <c r="A63" s="238" t="s">
        <v>44</v>
      </c>
      <c r="B63" s="238"/>
      <c r="C63" s="240"/>
      <c r="D63" s="240"/>
      <c r="E63" s="247"/>
      <c r="F63" s="277"/>
    </row>
    <row r="64" spans="5:6" ht="21" thickBot="1">
      <c r="E64" s="174"/>
      <c r="F64" s="262"/>
    </row>
    <row r="65" spans="1:7" s="233" customFormat="1" ht="38.25" customHeight="1">
      <c r="A65" s="299" t="s">
        <v>0</v>
      </c>
      <c r="B65" s="300"/>
      <c r="C65" s="300"/>
      <c r="D65" s="300"/>
      <c r="E65" s="301"/>
      <c r="F65" s="302"/>
      <c r="G65" s="232"/>
    </row>
    <row r="66" spans="1:7" s="233" customFormat="1" ht="47.25" customHeight="1" thickBot="1">
      <c r="A66" s="303" t="s">
        <v>58</v>
      </c>
      <c r="B66" s="304"/>
      <c r="C66" s="304"/>
      <c r="D66" s="304"/>
      <c r="E66" s="305"/>
      <c r="F66" s="306"/>
      <c r="G66" s="232"/>
    </row>
    <row r="67" spans="5:7" ht="12.75">
      <c r="E67" s="174"/>
      <c r="F67" s="262"/>
      <c r="G67" s="174" t="s">
        <v>1</v>
      </c>
    </row>
    <row r="68" spans="1:8" ht="101.25">
      <c r="A68" s="285" t="s">
        <v>32</v>
      </c>
      <c r="B68" s="286" t="s">
        <v>41</v>
      </c>
      <c r="C68" s="308" t="s">
        <v>42</v>
      </c>
      <c r="D68" s="286" t="s">
        <v>33</v>
      </c>
      <c r="E68" s="286" t="s">
        <v>34</v>
      </c>
      <c r="F68" s="286" t="s">
        <v>35</v>
      </c>
      <c r="G68" s="240" t="s">
        <v>1</v>
      </c>
      <c r="H68" s="174" t="s">
        <v>1</v>
      </c>
    </row>
    <row r="69" spans="1:6" ht="21">
      <c r="A69" s="287">
        <v>40969</v>
      </c>
      <c r="B69" s="202">
        <v>112.41</v>
      </c>
      <c r="C69" s="288">
        <v>19.25</v>
      </c>
      <c r="D69" s="204">
        <v>43</v>
      </c>
      <c r="E69" s="204">
        <v>19</v>
      </c>
      <c r="F69" s="289" t="s">
        <v>57</v>
      </c>
    </row>
    <row r="70" spans="1:6" ht="12.75">
      <c r="A70" s="287">
        <v>40970</v>
      </c>
      <c r="B70" s="202">
        <v>138.63</v>
      </c>
      <c r="C70" s="221">
        <v>34.57</v>
      </c>
      <c r="D70" s="204">
        <v>64</v>
      </c>
      <c r="E70" s="204">
        <v>13</v>
      </c>
      <c r="F70" s="204">
        <v>2</v>
      </c>
    </row>
    <row r="71" spans="1:6" ht="21">
      <c r="A71" s="287">
        <v>40971</v>
      </c>
      <c r="B71" s="202">
        <v>56.04</v>
      </c>
      <c r="C71" s="221">
        <v>15.7</v>
      </c>
      <c r="D71" s="204">
        <v>72</v>
      </c>
      <c r="E71" s="204">
        <v>3</v>
      </c>
      <c r="F71" s="289" t="s">
        <v>57</v>
      </c>
    </row>
    <row r="72" spans="1:6" ht="21">
      <c r="A72" s="287">
        <v>40972</v>
      </c>
      <c r="B72" s="202">
        <v>10.97</v>
      </c>
      <c r="C72" s="221">
        <v>1.28</v>
      </c>
      <c r="D72" s="204">
        <v>64</v>
      </c>
      <c r="E72" s="289" t="s">
        <v>57</v>
      </c>
      <c r="F72" s="289" t="s">
        <v>57</v>
      </c>
    </row>
    <row r="73" spans="1:6" ht="12.75">
      <c r="A73" s="287">
        <v>40973</v>
      </c>
      <c r="B73" s="202">
        <v>164.76</v>
      </c>
      <c r="C73" s="221">
        <v>11.76</v>
      </c>
      <c r="D73" s="204">
        <v>3</v>
      </c>
      <c r="E73" s="204">
        <v>16</v>
      </c>
      <c r="F73" s="204">
        <v>1</v>
      </c>
    </row>
    <row r="74" spans="1:6" ht="21">
      <c r="A74" s="287">
        <v>40974</v>
      </c>
      <c r="B74" s="202">
        <v>155.35</v>
      </c>
      <c r="C74" s="221">
        <v>28.95</v>
      </c>
      <c r="D74" s="204">
        <v>120</v>
      </c>
      <c r="E74" s="204">
        <v>11</v>
      </c>
      <c r="F74" s="289" t="s">
        <v>57</v>
      </c>
    </row>
    <row r="75" spans="1:6" ht="12.75">
      <c r="A75" s="287">
        <v>40975</v>
      </c>
      <c r="B75" s="202">
        <v>169.33</v>
      </c>
      <c r="C75" s="221">
        <v>42.76</v>
      </c>
      <c r="D75" s="204">
        <v>87</v>
      </c>
      <c r="E75" s="204">
        <v>13</v>
      </c>
      <c r="F75" s="204">
        <v>1</v>
      </c>
    </row>
    <row r="76" spans="1:6" ht="12.75">
      <c r="A76" s="287">
        <v>40976</v>
      </c>
      <c r="B76" s="202">
        <v>196.38</v>
      </c>
      <c r="C76" s="221">
        <v>23.38</v>
      </c>
      <c r="D76" s="204">
        <v>67</v>
      </c>
      <c r="E76" s="204">
        <v>20</v>
      </c>
      <c r="F76" s="204">
        <v>1</v>
      </c>
    </row>
    <row r="77" spans="1:6" ht="12.75">
      <c r="A77" s="287">
        <v>40977</v>
      </c>
      <c r="B77" s="202">
        <v>174.49</v>
      </c>
      <c r="C77" s="221">
        <v>58.91</v>
      </c>
      <c r="D77" s="204">
        <v>98</v>
      </c>
      <c r="E77" s="204">
        <v>17</v>
      </c>
      <c r="F77" s="204">
        <v>1</v>
      </c>
    </row>
    <row r="78" spans="1:6" ht="21">
      <c r="A78" s="287">
        <v>40978</v>
      </c>
      <c r="B78" s="202">
        <v>40.71</v>
      </c>
      <c r="C78" s="221">
        <v>8.8</v>
      </c>
      <c r="D78" s="204">
        <v>85</v>
      </c>
      <c r="E78" s="204">
        <v>2</v>
      </c>
      <c r="F78" s="289" t="s">
        <v>57</v>
      </c>
    </row>
    <row r="79" spans="1:6" ht="21">
      <c r="A79" s="287">
        <v>40979</v>
      </c>
      <c r="B79" s="202">
        <v>11.52</v>
      </c>
      <c r="C79" s="289" t="s">
        <v>57</v>
      </c>
      <c r="D79" s="204">
        <v>57</v>
      </c>
      <c r="E79" s="289" t="s">
        <v>57</v>
      </c>
      <c r="F79" s="289" t="s">
        <v>57</v>
      </c>
    </row>
    <row r="80" spans="1:6" ht="12.75">
      <c r="A80" s="287">
        <v>40980</v>
      </c>
      <c r="B80" s="202">
        <v>170.57</v>
      </c>
      <c r="C80" s="221">
        <v>13.33</v>
      </c>
      <c r="D80" s="204">
        <v>3</v>
      </c>
      <c r="E80" s="204">
        <v>15</v>
      </c>
      <c r="F80" s="204">
        <v>1</v>
      </c>
    </row>
    <row r="81" spans="1:6" ht="21">
      <c r="A81" s="287">
        <v>40981</v>
      </c>
      <c r="B81" s="202">
        <v>118.13</v>
      </c>
      <c r="C81" s="221">
        <v>22.72</v>
      </c>
      <c r="D81" s="204">
        <v>43</v>
      </c>
      <c r="E81" s="204">
        <v>12</v>
      </c>
      <c r="F81" s="289" t="s">
        <v>57</v>
      </c>
    </row>
    <row r="82" spans="1:6" ht="12.75">
      <c r="A82" s="287">
        <v>40982</v>
      </c>
      <c r="B82" s="202">
        <v>87.78</v>
      </c>
      <c r="C82" s="221">
        <v>12.99</v>
      </c>
      <c r="D82" s="204">
        <v>41</v>
      </c>
      <c r="E82" s="204">
        <v>7</v>
      </c>
      <c r="F82" s="204">
        <v>1</v>
      </c>
    </row>
    <row r="83" spans="1:6" ht="12.75">
      <c r="A83" s="287">
        <v>40983</v>
      </c>
      <c r="B83" s="202">
        <v>186.71</v>
      </c>
      <c r="C83" s="221">
        <v>19.83</v>
      </c>
      <c r="D83" s="204">
        <v>45</v>
      </c>
      <c r="E83" s="204">
        <v>17</v>
      </c>
      <c r="F83" s="204">
        <v>1</v>
      </c>
    </row>
    <row r="84" spans="1:6" ht="12.75">
      <c r="A84" s="287">
        <v>40984</v>
      </c>
      <c r="B84" s="202">
        <v>122.97</v>
      </c>
      <c r="C84" s="221">
        <v>36.49</v>
      </c>
      <c r="D84" s="204">
        <v>35</v>
      </c>
      <c r="E84" s="204">
        <v>14</v>
      </c>
      <c r="F84" s="204">
        <v>1</v>
      </c>
    </row>
    <row r="85" spans="1:6" ht="12.75">
      <c r="A85" s="287">
        <v>40985</v>
      </c>
      <c r="B85" s="202">
        <v>55.97</v>
      </c>
      <c r="C85" s="221">
        <v>6.24</v>
      </c>
      <c r="D85" s="204">
        <v>49</v>
      </c>
      <c r="E85" s="204">
        <v>3</v>
      </c>
      <c r="F85" s="204">
        <v>1</v>
      </c>
    </row>
    <row r="86" spans="1:6" ht="21">
      <c r="A86" s="287">
        <v>40986</v>
      </c>
      <c r="B86" s="202">
        <v>9.26</v>
      </c>
      <c r="C86" s="221">
        <v>1.52</v>
      </c>
      <c r="D86" s="204">
        <v>46</v>
      </c>
      <c r="E86" s="289" t="s">
        <v>57</v>
      </c>
      <c r="F86" s="289" t="s">
        <v>57</v>
      </c>
    </row>
    <row r="87" spans="1:6" ht="12.75">
      <c r="A87" s="287">
        <v>40987</v>
      </c>
      <c r="B87" s="202">
        <v>133.81</v>
      </c>
      <c r="C87" s="221">
        <v>13.51</v>
      </c>
      <c r="D87" s="204">
        <v>1</v>
      </c>
      <c r="E87" s="204">
        <v>17</v>
      </c>
      <c r="F87" s="204">
        <v>1</v>
      </c>
    </row>
    <row r="88" spans="1:6" ht="12.75">
      <c r="A88" s="287">
        <v>40988</v>
      </c>
      <c r="B88" s="202">
        <v>222.56</v>
      </c>
      <c r="C88" s="221">
        <v>36.93</v>
      </c>
      <c r="D88" s="204">
        <v>104</v>
      </c>
      <c r="E88" s="204">
        <v>14</v>
      </c>
      <c r="F88" s="204">
        <v>1</v>
      </c>
    </row>
    <row r="89" spans="1:6" ht="21">
      <c r="A89" s="287">
        <v>40989</v>
      </c>
      <c r="B89" s="202">
        <v>120.81</v>
      </c>
      <c r="C89" s="221">
        <v>41.38</v>
      </c>
      <c r="D89" s="204">
        <v>71</v>
      </c>
      <c r="E89" s="204">
        <v>11</v>
      </c>
      <c r="F89" s="289" t="s">
        <v>57</v>
      </c>
    </row>
    <row r="90" spans="1:6" ht="21">
      <c r="A90" s="287">
        <v>40990</v>
      </c>
      <c r="B90" s="202">
        <v>178.85</v>
      </c>
      <c r="C90" s="221">
        <v>45.53</v>
      </c>
      <c r="D90" s="204">
        <v>78</v>
      </c>
      <c r="E90" s="204">
        <v>22</v>
      </c>
      <c r="F90" s="289" t="s">
        <v>57</v>
      </c>
    </row>
    <row r="91" spans="1:6" ht="21">
      <c r="A91" s="287">
        <v>40991</v>
      </c>
      <c r="B91" s="202">
        <v>103.04</v>
      </c>
      <c r="C91" s="221">
        <v>38.97</v>
      </c>
      <c r="D91" s="204">
        <v>92</v>
      </c>
      <c r="E91" s="204">
        <v>12</v>
      </c>
      <c r="F91" s="289" t="s">
        <v>57</v>
      </c>
    </row>
    <row r="92" spans="1:7" ht="12.75">
      <c r="A92" s="287">
        <v>40992</v>
      </c>
      <c r="B92" s="202">
        <v>32.38</v>
      </c>
      <c r="C92" s="221">
        <v>6.48</v>
      </c>
      <c r="D92" s="204">
        <v>41</v>
      </c>
      <c r="E92" s="204">
        <v>2</v>
      </c>
      <c r="F92" s="204">
        <v>1</v>
      </c>
      <c r="G92" s="174" t="s">
        <v>1</v>
      </c>
    </row>
    <row r="93" spans="1:6" ht="21">
      <c r="A93" s="287">
        <v>40993</v>
      </c>
      <c r="B93" s="202">
        <v>6.54</v>
      </c>
      <c r="C93" s="221">
        <v>0.48</v>
      </c>
      <c r="D93" s="204">
        <v>36</v>
      </c>
      <c r="E93" s="289" t="s">
        <v>57</v>
      </c>
      <c r="F93" s="289" t="s">
        <v>57</v>
      </c>
    </row>
    <row r="94" spans="1:6" ht="21">
      <c r="A94" s="287">
        <v>40994</v>
      </c>
      <c r="B94" s="202">
        <v>99.18</v>
      </c>
      <c r="C94" s="221">
        <v>18.29</v>
      </c>
      <c r="D94" s="289" t="s">
        <v>57</v>
      </c>
      <c r="E94" s="204">
        <v>18</v>
      </c>
      <c r="F94" s="289" t="s">
        <v>57</v>
      </c>
    </row>
    <row r="95" spans="1:6" ht="12.75">
      <c r="A95" s="287">
        <v>40995</v>
      </c>
      <c r="B95" s="202">
        <v>117.14</v>
      </c>
      <c r="C95" s="221">
        <v>35.41</v>
      </c>
      <c r="D95" s="204">
        <v>65</v>
      </c>
      <c r="E95" s="204">
        <v>13</v>
      </c>
      <c r="F95" s="204">
        <v>2</v>
      </c>
    </row>
    <row r="96" spans="1:8" ht="21">
      <c r="A96" s="287">
        <v>40996</v>
      </c>
      <c r="B96" s="202">
        <v>91.46</v>
      </c>
      <c r="C96" s="221">
        <v>17.23</v>
      </c>
      <c r="D96" s="204">
        <v>56</v>
      </c>
      <c r="E96" s="204">
        <v>10</v>
      </c>
      <c r="F96" s="289" t="s">
        <v>57</v>
      </c>
      <c r="H96" s="174" t="s">
        <v>1</v>
      </c>
    </row>
    <row r="97" spans="1:9" ht="21" customHeight="1">
      <c r="A97" s="287">
        <v>40997</v>
      </c>
      <c r="B97" s="202">
        <v>139.01</v>
      </c>
      <c r="C97" s="221">
        <v>36.84</v>
      </c>
      <c r="D97" s="204">
        <v>81</v>
      </c>
      <c r="E97" s="204">
        <v>23</v>
      </c>
      <c r="F97" s="289" t="s">
        <v>57</v>
      </c>
      <c r="I97" s="174" t="s">
        <v>1</v>
      </c>
    </row>
    <row r="98" spans="1:6" ht="21" customHeight="1">
      <c r="A98" s="287">
        <v>40998</v>
      </c>
      <c r="B98" s="202">
        <v>215.65</v>
      </c>
      <c r="C98" s="221">
        <v>33.71</v>
      </c>
      <c r="D98" s="204">
        <v>88</v>
      </c>
      <c r="E98" s="204">
        <v>18</v>
      </c>
      <c r="F98" s="289" t="s">
        <v>57</v>
      </c>
    </row>
    <row r="99" spans="1:6" ht="21" customHeight="1">
      <c r="A99" s="287">
        <v>40999</v>
      </c>
      <c r="B99" s="202">
        <v>30.99</v>
      </c>
      <c r="C99" s="221">
        <v>9.54</v>
      </c>
      <c r="D99" s="204">
        <v>60</v>
      </c>
      <c r="E99" s="204">
        <v>3</v>
      </c>
      <c r="F99" s="289" t="s">
        <v>57</v>
      </c>
    </row>
    <row r="100" spans="1:6" ht="12.75">
      <c r="A100" s="174" t="s">
        <v>36</v>
      </c>
      <c r="B100" s="290">
        <f>SUM(B69:B99)</f>
        <v>3473.399999999999</v>
      </c>
      <c r="C100" s="290">
        <f aca="true" t="shared" si="0" ref="C100:F100">SUM(C69:C99)</f>
        <v>692.78</v>
      </c>
      <c r="D100" s="309">
        <f t="shared" si="0"/>
        <v>1795</v>
      </c>
      <c r="E100" s="310">
        <f t="shared" si="0"/>
        <v>345</v>
      </c>
      <c r="F100" s="310">
        <f t="shared" si="0"/>
        <v>16</v>
      </c>
    </row>
    <row r="101" spans="1:6" ht="12.75">
      <c r="A101" s="294"/>
      <c r="B101" s="294"/>
      <c r="C101" s="255"/>
      <c r="D101" s="255"/>
      <c r="E101" s="295"/>
      <c r="F101" s="296"/>
    </row>
    <row r="102" spans="3:7" ht="12.75">
      <c r="C102" s="297"/>
      <c r="G102" s="174" t="s">
        <v>1</v>
      </c>
    </row>
    <row r="103" ht="12.75">
      <c r="F103" s="174" t="s">
        <v>1</v>
      </c>
    </row>
    <row r="104" ht="12.75">
      <c r="H104" s="174" t="s">
        <v>1</v>
      </c>
    </row>
  </sheetData>
  <printOptions horizontalCentered="1"/>
  <pageMargins left="0.7" right="0.7" top="0.75" bottom="0.75" header="0.3" footer="0.3"/>
  <pageSetup fitToHeight="2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="75" zoomScaleNormal="75" workbookViewId="0" topLeftCell="A22">
      <selection activeCell="A22" sqref="A1:XFD1048576"/>
    </sheetView>
  </sheetViews>
  <sheetFormatPr defaultColWidth="9.140625" defaultRowHeight="12.75"/>
  <cols>
    <col min="1" max="1" width="77.140625" style="174" customWidth="1"/>
    <col min="2" max="3" width="15.7109375" style="174" customWidth="1"/>
    <col min="4" max="4" width="14.7109375" style="174" customWidth="1"/>
    <col min="5" max="5" width="15.7109375" style="298" customWidth="1"/>
    <col min="6" max="6" width="15.4218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30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0.75" thickBot="1">
      <c r="A2" s="303" t="s">
        <v>59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394.07</v>
      </c>
      <c r="F5" s="245">
        <f>E5/E8</f>
        <v>0.15240949876237622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690.6</v>
      </c>
      <c r="F6" s="245">
        <f>E6/E8</f>
        <v>0.26709467821782173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v>1500.93</v>
      </c>
      <c r="F7" s="245">
        <f>E7/E8</f>
        <v>0.580495823019802</v>
      </c>
      <c r="H7" s="246"/>
    </row>
    <row r="8" spans="1:8" s="172" customFormat="1" ht="21" thickBot="1">
      <c r="A8" s="243" t="s">
        <v>28</v>
      </c>
      <c r="C8" s="243" t="s">
        <v>1</v>
      </c>
      <c r="D8" s="243"/>
      <c r="E8" s="248">
        <f>SUM(E5:E7)</f>
        <v>2585.6000000000004</v>
      </c>
      <c r="F8" s="244"/>
      <c r="H8" s="246"/>
    </row>
    <row r="9" spans="1:8" s="172" customFormat="1" ht="12.75">
      <c r="A9" s="243"/>
      <c r="C9" s="243"/>
      <c r="D9" s="243"/>
      <c r="E9" s="177"/>
      <c r="F9" s="244"/>
      <c r="H9" s="246"/>
    </row>
    <row r="10" spans="1:8" s="172" customFormat="1" ht="21" thickBot="1">
      <c r="A10" s="242"/>
      <c r="B10" s="242"/>
      <c r="C10" s="243"/>
      <c r="D10" s="243"/>
      <c r="F10" s="171"/>
      <c r="G10" s="249"/>
      <c r="H10" s="250"/>
    </row>
    <row r="11" spans="1:6" s="172" customFormat="1" ht="21" thickBot="1">
      <c r="A11" s="251" t="s">
        <v>45</v>
      </c>
      <c r="B11" s="246"/>
      <c r="C11" s="252"/>
      <c r="D11" s="252"/>
      <c r="E11" s="177"/>
      <c r="F11" s="252"/>
    </row>
    <row r="12" spans="1:7" s="172" customFormat="1" ht="12.75">
      <c r="A12" s="253" t="s">
        <v>5</v>
      </c>
      <c r="B12" s="253"/>
      <c r="C12" s="254"/>
      <c r="D12" s="254"/>
      <c r="E12" s="215">
        <v>66.08</v>
      </c>
      <c r="F12" s="252"/>
      <c r="G12" s="172" t="s">
        <v>1</v>
      </c>
    </row>
    <row r="13" spans="1:6" s="172" customFormat="1" ht="12.75">
      <c r="A13" s="253" t="s">
        <v>43</v>
      </c>
      <c r="B13" s="253" t="s">
        <v>1</v>
      </c>
      <c r="C13" s="254"/>
      <c r="D13" s="254"/>
      <c r="E13" s="215">
        <v>349.16</v>
      </c>
      <c r="F13" s="252"/>
    </row>
    <row r="14" spans="1:6" s="172" customFormat="1" ht="12.75">
      <c r="A14" s="253" t="s">
        <v>52</v>
      </c>
      <c r="B14" s="253"/>
      <c r="C14" s="254" t="s">
        <v>10</v>
      </c>
      <c r="D14" s="254"/>
      <c r="E14" s="219">
        <v>77.84</v>
      </c>
      <c r="F14" s="252"/>
    </row>
    <row r="15" spans="1:6" s="172" customFormat="1" ht="12.75">
      <c r="A15" s="174" t="s">
        <v>46</v>
      </c>
      <c r="B15" s="174"/>
      <c r="C15" s="255"/>
      <c r="D15" s="255"/>
      <c r="E15" s="215">
        <v>8.52</v>
      </c>
      <c r="F15" s="255"/>
    </row>
    <row r="16" spans="1:8" s="172" customFormat="1" ht="12.75">
      <c r="A16" s="253" t="s">
        <v>6</v>
      </c>
      <c r="B16" s="253"/>
      <c r="C16" s="254"/>
      <c r="D16" s="254"/>
      <c r="E16" s="215">
        <v>53.94</v>
      </c>
      <c r="F16" s="252"/>
      <c r="G16" s="172" t="s">
        <v>1</v>
      </c>
      <c r="H16" s="172" t="s">
        <v>1</v>
      </c>
    </row>
    <row r="17" spans="1:7" s="172" customFormat="1" ht="12.75">
      <c r="A17" s="253" t="s">
        <v>8</v>
      </c>
      <c r="B17" s="253"/>
      <c r="C17" s="254"/>
      <c r="D17" s="254"/>
      <c r="E17" s="215">
        <v>27.65</v>
      </c>
      <c r="F17" s="252"/>
      <c r="G17" s="172" t="s">
        <v>1</v>
      </c>
    </row>
    <row r="18" spans="1:6" s="172" customFormat="1" ht="12.75">
      <c r="A18" s="253" t="s">
        <v>7</v>
      </c>
      <c r="B18" s="253"/>
      <c r="C18" s="254"/>
      <c r="D18" s="254"/>
      <c r="E18" s="216">
        <v>0</v>
      </c>
      <c r="F18" s="252"/>
    </row>
    <row r="19" spans="1:6" s="172" customFormat="1" ht="12.75">
      <c r="A19" s="253" t="s">
        <v>9</v>
      </c>
      <c r="B19" s="253"/>
      <c r="C19" s="254"/>
      <c r="D19" s="254"/>
      <c r="E19" s="215">
        <v>121.6</v>
      </c>
      <c r="F19" s="252"/>
    </row>
    <row r="20" spans="1:6" s="172" customFormat="1" ht="12.75">
      <c r="A20" s="253" t="s">
        <v>55</v>
      </c>
      <c r="B20" s="253"/>
      <c r="C20" s="254"/>
      <c r="D20" s="254"/>
      <c r="E20" s="216">
        <v>0</v>
      </c>
      <c r="F20" s="252"/>
    </row>
    <row r="21" spans="1:7" s="172" customFormat="1" ht="21" thickBot="1">
      <c r="A21" s="253" t="s">
        <v>47</v>
      </c>
      <c r="B21" s="253"/>
      <c r="C21" s="254"/>
      <c r="D21" s="254"/>
      <c r="E21" s="218">
        <v>17.82</v>
      </c>
      <c r="F21" s="252"/>
      <c r="G21" s="172" t="s">
        <v>1</v>
      </c>
    </row>
    <row r="22" spans="1:6" s="172" customFormat="1" ht="21" thickTop="1">
      <c r="A22" s="253"/>
      <c r="B22" s="253"/>
      <c r="C22" s="254"/>
      <c r="D22" s="254"/>
      <c r="E22" s="261">
        <f>SUM(E12:E21)</f>
        <v>722.61</v>
      </c>
      <c r="F22" s="252"/>
    </row>
    <row r="23" spans="1:6" s="172" customFormat="1" ht="21" thickBot="1">
      <c r="A23" s="253"/>
      <c r="B23" s="253"/>
      <c r="C23" s="254"/>
      <c r="D23" s="254"/>
      <c r="E23" s="177"/>
      <c r="F23" s="252"/>
    </row>
    <row r="24" spans="1:6" s="172" customFormat="1" ht="21" thickBot="1">
      <c r="A24" s="256" t="s">
        <v>51</v>
      </c>
      <c r="B24" s="257"/>
      <c r="C24" s="258"/>
      <c r="D24" s="258"/>
      <c r="E24" s="178"/>
      <c r="F24" s="252" t="s">
        <v>10</v>
      </c>
    </row>
    <row r="25" ht="12.75">
      <c r="E25" s="180"/>
    </row>
    <row r="26" spans="1:6" s="172" customFormat="1" ht="12.75">
      <c r="A26" s="174" t="s">
        <v>37</v>
      </c>
      <c r="B26" s="174"/>
      <c r="C26" s="255"/>
      <c r="D26" s="255"/>
      <c r="E26" s="216">
        <v>0</v>
      </c>
      <c r="F26" s="254"/>
    </row>
    <row r="27" spans="1:6" s="172" customFormat="1" ht="12.75">
      <c r="A27" s="174" t="s">
        <v>11</v>
      </c>
      <c r="B27" s="174"/>
      <c r="C27" s="255"/>
      <c r="D27" s="255"/>
      <c r="E27" s="215">
        <v>8.52</v>
      </c>
      <c r="F27" s="255"/>
    </row>
    <row r="28" spans="1:6" s="172" customFormat="1" ht="12.75">
      <c r="A28" s="174" t="s">
        <v>12</v>
      </c>
      <c r="B28" s="174"/>
      <c r="C28" s="255"/>
      <c r="D28" s="255"/>
      <c r="E28" s="259">
        <v>8.44</v>
      </c>
      <c r="F28" s="255"/>
    </row>
    <row r="29" spans="1:6" s="172" customFormat="1" ht="12.75">
      <c r="A29" s="174" t="s">
        <v>13</v>
      </c>
      <c r="B29" s="174"/>
      <c r="C29" s="255"/>
      <c r="D29" s="255"/>
      <c r="E29" s="259">
        <v>15.66</v>
      </c>
      <c r="F29" s="255"/>
    </row>
    <row r="30" spans="1:6" s="172" customFormat="1" ht="12.75">
      <c r="A30" s="174" t="s">
        <v>14</v>
      </c>
      <c r="B30" s="174"/>
      <c r="C30" s="255"/>
      <c r="D30" s="255"/>
      <c r="E30" s="219">
        <v>3.77</v>
      </c>
      <c r="F30" s="255"/>
    </row>
    <row r="31" spans="1:6" s="172" customFormat="1" ht="12.75">
      <c r="A31" s="174" t="s">
        <v>15</v>
      </c>
      <c r="B31" s="174"/>
      <c r="C31" s="255"/>
      <c r="D31" s="255"/>
      <c r="E31" s="259">
        <v>0.2</v>
      </c>
      <c r="F31" s="255"/>
    </row>
    <row r="32" spans="1:7" s="172" customFormat="1" ht="12.75">
      <c r="A32" s="174" t="s">
        <v>16</v>
      </c>
      <c r="B32" s="174"/>
      <c r="C32" s="255"/>
      <c r="D32" s="255"/>
      <c r="E32" s="215">
        <v>0.55</v>
      </c>
      <c r="F32" s="255"/>
      <c r="G32" s="172" t="s">
        <v>1</v>
      </c>
    </row>
    <row r="33" spans="1:6" s="172" customFormat="1" ht="12.75">
      <c r="A33" s="174" t="s">
        <v>17</v>
      </c>
      <c r="B33" s="174"/>
      <c r="C33" s="255"/>
      <c r="D33" s="255"/>
      <c r="E33" s="215">
        <v>8.43</v>
      </c>
      <c r="F33" s="255" t="s">
        <v>1</v>
      </c>
    </row>
    <row r="34" spans="1:6" s="172" customFormat="1" ht="12.75">
      <c r="A34" s="174" t="s">
        <v>38</v>
      </c>
      <c r="B34" s="174"/>
      <c r="C34" s="255"/>
      <c r="D34" s="255"/>
      <c r="E34" s="215">
        <f>180*9/2000</f>
        <v>0.81</v>
      </c>
      <c r="F34" s="254"/>
    </row>
    <row r="35" spans="1:6" s="172" customFormat="1" ht="12.75">
      <c r="A35" s="174" t="s">
        <v>50</v>
      </c>
      <c r="B35" s="255"/>
      <c r="C35" s="255"/>
      <c r="D35" s="179"/>
      <c r="E35" s="215">
        <v>0.08</v>
      </c>
      <c r="F35" s="254"/>
    </row>
    <row r="36" spans="1:7" s="172" customFormat="1" ht="21" thickBot="1">
      <c r="A36" s="174" t="s">
        <v>18</v>
      </c>
      <c r="B36" s="174"/>
      <c r="C36" s="255"/>
      <c r="D36" s="255"/>
      <c r="E36" s="307">
        <v>0</v>
      </c>
      <c r="F36" s="254" t="s">
        <v>1</v>
      </c>
      <c r="G36" s="172" t="s">
        <v>1</v>
      </c>
    </row>
    <row r="37" spans="1:6" s="172" customFormat="1" ht="21" thickTop="1">
      <c r="A37" s="174"/>
      <c r="B37" s="174"/>
      <c r="C37" s="255"/>
      <c r="D37" s="255"/>
      <c r="E37" s="261">
        <f>SUM(E26:E36)</f>
        <v>46.46000000000001</v>
      </c>
      <c r="F37" s="254"/>
    </row>
    <row r="38" spans="1:6" s="172" customFormat="1" ht="21" thickBot="1">
      <c r="A38" s="262"/>
      <c r="B38" s="262"/>
      <c r="C38" s="255"/>
      <c r="D38" s="255"/>
      <c r="E38" s="177"/>
      <c r="F38" s="263"/>
    </row>
    <row r="39" spans="1:7" s="172" customFormat="1" ht="21" thickBot="1">
      <c r="A39" s="241" t="s">
        <v>19</v>
      </c>
      <c r="B39" s="242"/>
      <c r="C39" s="264"/>
      <c r="D39" s="243"/>
      <c r="E39" s="179"/>
      <c r="F39" s="244"/>
      <c r="G39" s="172" t="s">
        <v>1</v>
      </c>
    </row>
    <row r="40" spans="1:6" s="172" customFormat="1" ht="12.75">
      <c r="A40" s="243" t="s">
        <v>20</v>
      </c>
      <c r="B40" s="243"/>
      <c r="C40" s="243"/>
      <c r="D40" s="243" t="s">
        <v>1</v>
      </c>
      <c r="E40" s="215">
        <v>178.96</v>
      </c>
      <c r="F40" s="244"/>
    </row>
    <row r="41" spans="1:8" s="172" customFormat="1" ht="12.75">
      <c r="A41" s="243" t="s">
        <v>39</v>
      </c>
      <c r="B41" s="243"/>
      <c r="C41" s="243"/>
      <c r="D41" s="243"/>
      <c r="E41" s="215">
        <v>22.77</v>
      </c>
      <c r="F41" s="244"/>
      <c r="H41" s="172" t="s">
        <v>1</v>
      </c>
    </row>
    <row r="42" spans="1:6" s="172" customFormat="1" ht="12.75">
      <c r="A42" s="243" t="s">
        <v>21</v>
      </c>
      <c r="B42" s="243"/>
      <c r="C42" s="243"/>
      <c r="D42" s="243"/>
      <c r="E42" s="173">
        <v>0</v>
      </c>
      <c r="F42" s="244"/>
    </row>
    <row r="43" spans="1:6" s="172" customFormat="1" ht="12.75">
      <c r="A43" s="243" t="s">
        <v>22</v>
      </c>
      <c r="B43" s="243"/>
      <c r="C43" s="243"/>
      <c r="D43" s="243"/>
      <c r="E43" s="173">
        <v>0</v>
      </c>
      <c r="F43" s="244"/>
    </row>
    <row r="44" spans="1:6" s="172" customFormat="1" ht="12.75">
      <c r="A44" s="243" t="s">
        <v>23</v>
      </c>
      <c r="B44" s="243"/>
      <c r="C44" s="243"/>
      <c r="D44" s="243"/>
      <c r="E44" s="173">
        <v>0</v>
      </c>
      <c r="F44" s="244"/>
    </row>
    <row r="45" spans="1:6" s="172" customFormat="1" ht="12.75">
      <c r="A45" s="243" t="s">
        <v>24</v>
      </c>
      <c r="B45" s="243"/>
      <c r="C45" s="243"/>
      <c r="D45" s="243"/>
      <c r="E45" s="215">
        <f>17.82+0.18</f>
        <v>18</v>
      </c>
      <c r="F45" s="244"/>
    </row>
    <row r="46" spans="1:6" s="172" customFormat="1" ht="12.75">
      <c r="A46" s="243" t="s">
        <v>48</v>
      </c>
      <c r="B46" s="243"/>
      <c r="C46" s="243"/>
      <c r="D46" s="243"/>
      <c r="E46" s="173">
        <v>0</v>
      </c>
      <c r="F46" s="244"/>
    </row>
    <row r="47" spans="1:6" s="172" customFormat="1" ht="21" thickBot="1">
      <c r="A47" s="243" t="s">
        <v>49</v>
      </c>
      <c r="B47" s="243"/>
      <c r="C47" s="243"/>
      <c r="D47" s="243"/>
      <c r="E47" s="218">
        <v>1.65</v>
      </c>
      <c r="F47" s="244"/>
    </row>
    <row r="48" spans="1:6" s="172" customFormat="1" ht="21" thickTop="1">
      <c r="A48" s="243" t="s">
        <v>1</v>
      </c>
      <c r="B48" s="243"/>
      <c r="C48" s="243"/>
      <c r="D48" s="243"/>
      <c r="E48" s="261">
        <f>SUM(E40:E47)</f>
        <v>221.38000000000002</v>
      </c>
      <c r="F48" s="244"/>
    </row>
    <row r="49" spans="1:6" s="172" customFormat="1" ht="21" thickBot="1">
      <c r="A49" s="243"/>
      <c r="B49" s="243"/>
      <c r="C49" s="243"/>
      <c r="D49" s="243"/>
      <c r="E49" s="177"/>
      <c r="F49" s="244"/>
    </row>
    <row r="50" spans="1:6" s="172" customFormat="1" ht="21" thickBot="1">
      <c r="A50" s="241" t="s">
        <v>25</v>
      </c>
      <c r="B50" s="242"/>
      <c r="C50" s="266"/>
      <c r="D50" s="242"/>
      <c r="E50" s="267">
        <f>E22+E48</f>
        <v>943.99</v>
      </c>
      <c r="F50" s="244"/>
    </row>
    <row r="51" spans="1:6" s="172" customFormat="1" ht="12.75">
      <c r="A51" s="243"/>
      <c r="B51" s="243"/>
      <c r="C51" s="243"/>
      <c r="D51" s="243"/>
      <c r="E51" s="177"/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269">
        <f>B99</f>
        <v>3048.0300000000007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273">
        <f>E50</f>
        <v>943.99</v>
      </c>
      <c r="F54" s="270">
        <f>E54/E53</f>
        <v>0.30970495697220823</v>
      </c>
    </row>
    <row r="55" spans="1:6" ht="12.75">
      <c r="A55" s="242" t="s">
        <v>28</v>
      </c>
      <c r="B55" s="242"/>
      <c r="C55" s="274"/>
      <c r="D55" s="274"/>
      <c r="E55" s="273">
        <f>E8</f>
        <v>2585.6000000000004</v>
      </c>
      <c r="F55" s="270">
        <f>F53-F54</f>
        <v>0.6902950430277918</v>
      </c>
    </row>
    <row r="56" spans="1:6" ht="12.75">
      <c r="A56" s="275"/>
      <c r="B56" s="275"/>
      <c r="C56" s="276"/>
      <c r="D56" s="277"/>
      <c r="E56" s="247"/>
      <c r="F56" s="278"/>
    </row>
    <row r="57" spans="1:6" s="172" customFormat="1" ht="21" thickBot="1">
      <c r="A57" s="246" t="s">
        <v>43</v>
      </c>
      <c r="B57" s="253" t="s">
        <v>1</v>
      </c>
      <c r="C57" s="254"/>
      <c r="D57" s="254"/>
      <c r="E57" s="311">
        <v>1206.27</v>
      </c>
      <c r="F57" s="252"/>
    </row>
    <row r="58" spans="1:6" ht="21" thickTop="1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29</v>
      </c>
      <c r="B59" s="279"/>
      <c r="C59" s="243"/>
      <c r="D59" s="243"/>
      <c r="E59" s="250"/>
      <c r="F59" s="312">
        <v>0</v>
      </c>
    </row>
    <row r="60" spans="1:7" ht="12.75">
      <c r="A60" s="280"/>
      <c r="B60" s="280"/>
      <c r="C60" s="281"/>
      <c r="D60" s="282"/>
      <c r="E60" s="247"/>
      <c r="F60" s="277"/>
      <c r="G60" s="240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1:6" ht="12.75">
      <c r="A63" s="238" t="s">
        <v>44</v>
      </c>
      <c r="B63" s="238"/>
      <c r="C63" s="240"/>
      <c r="D63" s="240"/>
      <c r="E63" s="247"/>
      <c r="F63" s="277"/>
    </row>
    <row r="64" spans="5:6" ht="21" thickBot="1">
      <c r="E64" s="174"/>
      <c r="F64" s="262"/>
    </row>
    <row r="65" spans="1:7" s="233" customFormat="1" ht="44.25" customHeight="1">
      <c r="A65" s="299" t="s">
        <v>0</v>
      </c>
      <c r="B65" s="300"/>
      <c r="C65" s="300"/>
      <c r="D65" s="300"/>
      <c r="E65" s="301"/>
      <c r="F65" s="302"/>
      <c r="G65" s="232"/>
    </row>
    <row r="66" spans="1:7" s="233" customFormat="1" ht="42.75" customHeight="1" thickBot="1">
      <c r="A66" s="303" t="s">
        <v>59</v>
      </c>
      <c r="B66" s="304"/>
      <c r="C66" s="304"/>
      <c r="D66" s="304"/>
      <c r="E66" s="305"/>
      <c r="F66" s="306"/>
      <c r="G66" s="232"/>
    </row>
    <row r="67" spans="5:7" ht="21.75" customHeight="1">
      <c r="E67" s="174"/>
      <c r="F67" s="262"/>
      <c r="G67" s="174" t="s">
        <v>1</v>
      </c>
    </row>
    <row r="68" spans="1:8" ht="101.25">
      <c r="A68" s="285" t="s">
        <v>32</v>
      </c>
      <c r="B68" s="308" t="s">
        <v>41</v>
      </c>
      <c r="C68" s="308" t="s">
        <v>42</v>
      </c>
      <c r="D68" s="308" t="s">
        <v>33</v>
      </c>
      <c r="E68" s="308" t="s">
        <v>34</v>
      </c>
      <c r="F68" s="308" t="s">
        <v>35</v>
      </c>
      <c r="G68" s="240" t="s">
        <v>1</v>
      </c>
      <c r="H68" s="174" t="s">
        <v>1</v>
      </c>
    </row>
    <row r="69" spans="1:6" ht="21">
      <c r="A69" s="287">
        <v>41000</v>
      </c>
      <c r="B69" s="202">
        <v>8.26</v>
      </c>
      <c r="C69" s="288">
        <v>0.08</v>
      </c>
      <c r="D69" s="204">
        <v>55</v>
      </c>
      <c r="E69" s="289" t="s">
        <v>57</v>
      </c>
      <c r="F69" s="289" t="s">
        <v>57</v>
      </c>
    </row>
    <row r="70" spans="1:6" ht="21">
      <c r="A70" s="287">
        <v>41001</v>
      </c>
      <c r="B70" s="202">
        <v>127.92</v>
      </c>
      <c r="C70" s="221">
        <v>14.82</v>
      </c>
      <c r="D70" s="289" t="s">
        <v>57</v>
      </c>
      <c r="E70" s="204">
        <v>19</v>
      </c>
      <c r="F70" s="204">
        <v>1</v>
      </c>
    </row>
    <row r="71" spans="1:6" ht="12.75">
      <c r="A71" s="287">
        <v>41002</v>
      </c>
      <c r="B71" s="202">
        <v>143.04</v>
      </c>
      <c r="C71" s="221">
        <v>40.76</v>
      </c>
      <c r="D71" s="204">
        <v>84</v>
      </c>
      <c r="E71" s="204">
        <v>16</v>
      </c>
      <c r="F71" s="204">
        <v>1</v>
      </c>
    </row>
    <row r="72" spans="1:6" ht="12.75">
      <c r="A72" s="287">
        <v>41003</v>
      </c>
      <c r="B72" s="202">
        <v>127.57</v>
      </c>
      <c r="C72" s="221">
        <v>22.69</v>
      </c>
      <c r="D72" s="204">
        <v>71</v>
      </c>
      <c r="E72" s="204">
        <v>12</v>
      </c>
      <c r="F72" s="204">
        <v>1</v>
      </c>
    </row>
    <row r="73" spans="1:6" ht="12.75">
      <c r="A73" s="287">
        <v>41004</v>
      </c>
      <c r="B73" s="202">
        <v>147.81</v>
      </c>
      <c r="C73" s="221">
        <v>29.14</v>
      </c>
      <c r="D73" s="204">
        <v>62</v>
      </c>
      <c r="E73" s="204">
        <v>22</v>
      </c>
      <c r="F73" s="204">
        <v>1</v>
      </c>
    </row>
    <row r="74" spans="1:6" ht="12.75">
      <c r="A74" s="287">
        <v>41005</v>
      </c>
      <c r="B74" s="202">
        <v>152.6</v>
      </c>
      <c r="C74" s="221">
        <v>27.8</v>
      </c>
      <c r="D74" s="204">
        <v>93</v>
      </c>
      <c r="E74" s="204">
        <v>15</v>
      </c>
      <c r="F74" s="204">
        <v>1</v>
      </c>
    </row>
    <row r="75" spans="1:6" ht="21">
      <c r="A75" s="287">
        <v>41006</v>
      </c>
      <c r="B75" s="202">
        <v>67.17</v>
      </c>
      <c r="C75" s="221">
        <v>11.6</v>
      </c>
      <c r="D75" s="204">
        <v>88</v>
      </c>
      <c r="E75" s="204">
        <v>3</v>
      </c>
      <c r="F75" s="289" t="s">
        <v>57</v>
      </c>
    </row>
    <row r="76" spans="1:7" ht="21">
      <c r="A76" s="287">
        <v>41007</v>
      </c>
      <c r="B76" s="289" t="s">
        <v>57</v>
      </c>
      <c r="C76" s="221">
        <v>0</v>
      </c>
      <c r="D76" s="289" t="s">
        <v>57</v>
      </c>
      <c r="E76" s="289" t="s">
        <v>57</v>
      </c>
      <c r="F76" s="289" t="s">
        <v>57</v>
      </c>
      <c r="G76" s="174" t="s">
        <v>1</v>
      </c>
    </row>
    <row r="77" spans="1:6" ht="21">
      <c r="A77" s="287">
        <v>41008</v>
      </c>
      <c r="B77" s="202">
        <v>102.91</v>
      </c>
      <c r="C77" s="221">
        <v>22.51</v>
      </c>
      <c r="D77" s="289" t="s">
        <v>57</v>
      </c>
      <c r="E77" s="204">
        <v>18</v>
      </c>
      <c r="F77" s="204">
        <v>1</v>
      </c>
    </row>
    <row r="78" spans="1:6" ht="21">
      <c r="A78" s="287">
        <v>41009</v>
      </c>
      <c r="B78" s="202">
        <v>123.13</v>
      </c>
      <c r="C78" s="221">
        <v>40.88</v>
      </c>
      <c r="D78" s="204">
        <v>56</v>
      </c>
      <c r="E78" s="204">
        <v>15</v>
      </c>
      <c r="F78" s="289" t="s">
        <v>57</v>
      </c>
    </row>
    <row r="79" spans="1:6" ht="21">
      <c r="A79" s="287">
        <v>41010</v>
      </c>
      <c r="B79" s="202">
        <v>85.96</v>
      </c>
      <c r="C79" s="221">
        <v>25.8</v>
      </c>
      <c r="D79" s="204">
        <v>73</v>
      </c>
      <c r="E79" s="204">
        <v>11</v>
      </c>
      <c r="F79" s="289" t="s">
        <v>57</v>
      </c>
    </row>
    <row r="80" spans="1:6" ht="12.75">
      <c r="A80" s="287">
        <v>41011</v>
      </c>
      <c r="B80" s="202">
        <v>128.69</v>
      </c>
      <c r="C80" s="221">
        <v>23.76</v>
      </c>
      <c r="D80" s="204">
        <v>52</v>
      </c>
      <c r="E80" s="204">
        <v>18</v>
      </c>
      <c r="F80" s="204">
        <v>1</v>
      </c>
    </row>
    <row r="81" spans="1:6" ht="12.75">
      <c r="A81" s="287">
        <v>41012</v>
      </c>
      <c r="B81" s="202">
        <v>134.97</v>
      </c>
      <c r="C81" s="221">
        <v>40.89</v>
      </c>
      <c r="D81" s="204">
        <v>64</v>
      </c>
      <c r="E81" s="204">
        <v>10</v>
      </c>
      <c r="F81" s="204">
        <v>1</v>
      </c>
    </row>
    <row r="82" spans="1:6" ht="21">
      <c r="A82" s="287">
        <v>41013</v>
      </c>
      <c r="B82" s="202">
        <v>61.44</v>
      </c>
      <c r="C82" s="221">
        <v>34.11</v>
      </c>
      <c r="D82" s="204">
        <v>93</v>
      </c>
      <c r="E82" s="204">
        <v>2</v>
      </c>
      <c r="F82" s="289" t="s">
        <v>57</v>
      </c>
    </row>
    <row r="83" spans="1:6" ht="21">
      <c r="A83" s="287">
        <v>41014</v>
      </c>
      <c r="B83" s="202">
        <v>17.94</v>
      </c>
      <c r="C83" s="221">
        <v>7.85</v>
      </c>
      <c r="D83" s="204">
        <v>65</v>
      </c>
      <c r="E83" s="289" t="s">
        <v>57</v>
      </c>
      <c r="F83" s="289" t="s">
        <v>57</v>
      </c>
    </row>
    <row r="84" spans="1:6" ht="21">
      <c r="A84" s="287">
        <v>41015</v>
      </c>
      <c r="B84" s="202">
        <v>105.7</v>
      </c>
      <c r="C84" s="221">
        <v>19.26</v>
      </c>
      <c r="D84" s="289" t="s">
        <v>57</v>
      </c>
      <c r="E84" s="204">
        <v>16</v>
      </c>
      <c r="F84" s="204">
        <v>1</v>
      </c>
    </row>
    <row r="85" spans="1:7" ht="21">
      <c r="A85" s="287">
        <v>41016</v>
      </c>
      <c r="B85" s="202">
        <v>116.66</v>
      </c>
      <c r="C85" s="221">
        <v>52.93</v>
      </c>
      <c r="D85" s="204">
        <v>116</v>
      </c>
      <c r="E85" s="204">
        <v>13</v>
      </c>
      <c r="F85" s="289" t="s">
        <v>57</v>
      </c>
      <c r="G85" s="174" t="s">
        <v>1</v>
      </c>
    </row>
    <row r="86" spans="1:6" ht="12.75">
      <c r="A86" s="287">
        <v>41017</v>
      </c>
      <c r="B86" s="202">
        <v>129.26</v>
      </c>
      <c r="C86" s="221">
        <v>11.9</v>
      </c>
      <c r="D86" s="204">
        <v>63</v>
      </c>
      <c r="E86" s="204">
        <v>7</v>
      </c>
      <c r="F86" s="204">
        <v>1</v>
      </c>
    </row>
    <row r="87" spans="1:6" ht="21">
      <c r="A87" s="287">
        <v>41018</v>
      </c>
      <c r="B87" s="202">
        <v>105.64</v>
      </c>
      <c r="C87" s="221">
        <v>16.56</v>
      </c>
      <c r="D87" s="204">
        <v>67</v>
      </c>
      <c r="E87" s="204">
        <v>16</v>
      </c>
      <c r="F87" s="289" t="s">
        <v>57</v>
      </c>
    </row>
    <row r="88" spans="1:7" ht="21">
      <c r="A88" s="287">
        <v>41019</v>
      </c>
      <c r="B88" s="202">
        <v>149.54</v>
      </c>
      <c r="C88" s="221">
        <v>47.83</v>
      </c>
      <c r="D88" s="204">
        <v>103</v>
      </c>
      <c r="E88" s="204">
        <v>14</v>
      </c>
      <c r="F88" s="289" t="s">
        <v>57</v>
      </c>
      <c r="G88" s="174" t="s">
        <v>1</v>
      </c>
    </row>
    <row r="89" spans="1:6" ht="12.75">
      <c r="A89" s="287">
        <v>41020</v>
      </c>
      <c r="B89" s="202">
        <v>81.14</v>
      </c>
      <c r="C89" s="221">
        <v>8.8</v>
      </c>
      <c r="D89" s="204">
        <v>97</v>
      </c>
      <c r="E89" s="204">
        <v>4</v>
      </c>
      <c r="F89" s="204">
        <v>1</v>
      </c>
    </row>
    <row r="90" spans="1:6" ht="21">
      <c r="A90" s="287">
        <v>41021</v>
      </c>
      <c r="B90" s="202">
        <v>13.37</v>
      </c>
      <c r="C90" s="221">
        <v>2.24</v>
      </c>
      <c r="D90" s="204">
        <v>78</v>
      </c>
      <c r="E90" s="289" t="s">
        <v>57</v>
      </c>
      <c r="F90" s="289" t="s">
        <v>57</v>
      </c>
    </row>
    <row r="91" spans="1:8" ht="12.75">
      <c r="A91" s="287">
        <v>41022</v>
      </c>
      <c r="B91" s="202">
        <v>140.07</v>
      </c>
      <c r="C91" s="221">
        <v>10.52</v>
      </c>
      <c r="D91" s="204">
        <v>3</v>
      </c>
      <c r="E91" s="204">
        <v>12</v>
      </c>
      <c r="F91" s="204">
        <v>1</v>
      </c>
      <c r="H91" s="174" t="s">
        <v>1</v>
      </c>
    </row>
    <row r="92" spans="1:7" ht="12.75">
      <c r="A92" s="287">
        <v>41023</v>
      </c>
      <c r="B92" s="202">
        <v>166.06</v>
      </c>
      <c r="C92" s="221">
        <v>45.49</v>
      </c>
      <c r="D92" s="204">
        <v>123</v>
      </c>
      <c r="E92" s="204">
        <v>17</v>
      </c>
      <c r="F92" s="204">
        <v>7</v>
      </c>
      <c r="G92" s="174" t="s">
        <v>1</v>
      </c>
    </row>
    <row r="93" spans="1:6" ht="21">
      <c r="A93" s="287">
        <v>41024</v>
      </c>
      <c r="B93" s="202">
        <v>136.5</v>
      </c>
      <c r="C93" s="221">
        <v>22.27</v>
      </c>
      <c r="D93" s="204">
        <v>81</v>
      </c>
      <c r="E93" s="204">
        <v>13</v>
      </c>
      <c r="F93" s="289" t="s">
        <v>57</v>
      </c>
    </row>
    <row r="94" spans="1:6" ht="12.75">
      <c r="A94" s="287">
        <v>41025</v>
      </c>
      <c r="B94" s="202">
        <v>179.62</v>
      </c>
      <c r="C94" s="221">
        <v>27.96</v>
      </c>
      <c r="D94" s="204">
        <v>60</v>
      </c>
      <c r="E94" s="204">
        <v>22</v>
      </c>
      <c r="F94" s="204">
        <v>2</v>
      </c>
    </row>
    <row r="95" spans="1:6" ht="12.75">
      <c r="A95" s="287">
        <v>41026</v>
      </c>
      <c r="B95" s="202">
        <v>139.05</v>
      </c>
      <c r="C95" s="221">
        <v>34.68</v>
      </c>
      <c r="D95" s="204">
        <v>82</v>
      </c>
      <c r="E95" s="204">
        <v>16</v>
      </c>
      <c r="F95" s="204">
        <v>2</v>
      </c>
    </row>
    <row r="96" spans="1:8" ht="21">
      <c r="A96" s="287">
        <v>41027</v>
      </c>
      <c r="B96" s="202">
        <v>39.26</v>
      </c>
      <c r="C96" s="221">
        <v>9.6</v>
      </c>
      <c r="D96" s="204">
        <v>84</v>
      </c>
      <c r="E96" s="204">
        <v>2</v>
      </c>
      <c r="F96" s="289" t="s">
        <v>57</v>
      </c>
      <c r="H96" s="174" t="s">
        <v>1</v>
      </c>
    </row>
    <row r="97" spans="1:9" ht="21" customHeight="1">
      <c r="A97" s="287">
        <v>41028</v>
      </c>
      <c r="B97" s="202">
        <v>11.92</v>
      </c>
      <c r="C97" s="221">
        <v>1.12</v>
      </c>
      <c r="D97" s="204">
        <v>65</v>
      </c>
      <c r="E97" s="289" t="s">
        <v>57</v>
      </c>
      <c r="F97" s="289" t="s">
        <v>57</v>
      </c>
      <c r="I97" s="174" t="s">
        <v>1</v>
      </c>
    </row>
    <row r="98" spans="1:6" ht="21" customHeight="1">
      <c r="A98" s="287">
        <v>41029</v>
      </c>
      <c r="B98" s="202">
        <v>104.83</v>
      </c>
      <c r="C98" s="221">
        <v>36.75</v>
      </c>
      <c r="D98" s="204">
        <v>26</v>
      </c>
      <c r="E98" s="204">
        <v>17</v>
      </c>
      <c r="F98" s="204">
        <v>3</v>
      </c>
    </row>
    <row r="99" spans="1:6" ht="12.75">
      <c r="A99" s="174" t="s">
        <v>36</v>
      </c>
      <c r="B99" s="290">
        <f>SUM(B69:B98)</f>
        <v>3048.0300000000007</v>
      </c>
      <c r="C99" s="290">
        <f>SUM(C69:C98)</f>
        <v>690.6</v>
      </c>
      <c r="D99" s="309">
        <f>SUM(D69:D98)</f>
        <v>1904</v>
      </c>
      <c r="E99" s="310">
        <f>SUM(E69:E98)</f>
        <v>330</v>
      </c>
      <c r="F99" s="310">
        <f>SUM(F69:F98)</f>
        <v>26</v>
      </c>
    </row>
    <row r="100" spans="1:6" ht="12.75">
      <c r="A100" s="294"/>
      <c r="B100" s="294"/>
      <c r="C100" s="255"/>
      <c r="D100" s="255"/>
      <c r="E100" s="295"/>
      <c r="F100" s="296"/>
    </row>
    <row r="101" spans="3:7" ht="12.75">
      <c r="C101" s="297"/>
      <c r="G101" s="174" t="s">
        <v>1</v>
      </c>
    </row>
    <row r="102" ht="12.75">
      <c r="F102" s="174" t="s">
        <v>1</v>
      </c>
    </row>
    <row r="103" ht="12.75">
      <c r="H103" s="174" t="s">
        <v>1</v>
      </c>
    </row>
  </sheetData>
  <printOptions horizontalCentered="1"/>
  <pageMargins left="1.17" right="1.1" top="0.67" bottom="1.19" header="0.71" footer="1.09"/>
  <pageSetup fitToHeight="2" fitToWidth="1"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workbookViewId="0" topLeftCell="A21">
      <selection activeCell="A21" sqref="A1:XFD1048576"/>
    </sheetView>
  </sheetViews>
  <sheetFormatPr defaultColWidth="9.140625" defaultRowHeight="12.75"/>
  <cols>
    <col min="1" max="1" width="77.140625" style="174" customWidth="1"/>
    <col min="2" max="3" width="15.7109375" style="174" customWidth="1"/>
    <col min="4" max="4" width="14.7109375" style="174" customWidth="1"/>
    <col min="5" max="5" width="15.7109375" style="298" customWidth="1"/>
    <col min="6" max="6" width="15.4218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30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0.75" thickBot="1">
      <c r="A2" s="303" t="s">
        <v>61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648.17</v>
      </c>
      <c r="F5" s="245">
        <f>E5/E8</f>
        <v>0.20633551287030374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906.31</v>
      </c>
      <c r="F6" s="245">
        <f>E6/E8</f>
        <v>0.2885106355886341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v>1586.86</v>
      </c>
      <c r="F7" s="245">
        <f>E7/E8</f>
        <v>0.5051538515410621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3141.34</v>
      </c>
      <c r="F8" s="244"/>
      <c r="H8" s="246"/>
    </row>
    <row r="9" spans="1:8" s="172" customFormat="1" ht="12.75">
      <c r="A9" s="243"/>
      <c r="C9" s="243"/>
      <c r="D9" s="243"/>
      <c r="E9" s="177"/>
      <c r="F9" s="244"/>
      <c r="H9" s="246"/>
    </row>
    <row r="10" spans="1:8" s="172" customFormat="1" ht="21" thickBot="1">
      <c r="A10" s="242"/>
      <c r="B10" s="242"/>
      <c r="C10" s="243"/>
      <c r="D10" s="243"/>
      <c r="F10" s="171"/>
      <c r="G10" s="249"/>
      <c r="H10" s="250"/>
    </row>
    <row r="11" spans="1:6" s="172" customFormat="1" ht="21" thickBot="1">
      <c r="A11" s="251" t="s">
        <v>45</v>
      </c>
      <c r="B11" s="246"/>
      <c r="C11" s="252"/>
      <c r="D11" s="252"/>
      <c r="E11" s="177"/>
      <c r="F11" s="252"/>
    </row>
    <row r="12" spans="1:7" s="172" customFormat="1" ht="12.75">
      <c r="A12" s="253" t="s">
        <v>5</v>
      </c>
      <c r="B12" s="253"/>
      <c r="C12" s="254"/>
      <c r="D12" s="254"/>
      <c r="E12" s="215">
        <v>77.25</v>
      </c>
      <c r="F12" s="252"/>
      <c r="G12" s="172" t="s">
        <v>1</v>
      </c>
    </row>
    <row r="13" spans="1:6" s="172" customFormat="1" ht="12.75">
      <c r="A13" s="253" t="s">
        <v>43</v>
      </c>
      <c r="B13" s="253" t="s">
        <v>1</v>
      </c>
      <c r="C13" s="254"/>
      <c r="D13" s="254"/>
      <c r="E13" s="215">
        <v>611.82</v>
      </c>
      <c r="F13" s="252"/>
    </row>
    <row r="14" spans="1:6" s="172" customFormat="1" ht="12.75">
      <c r="A14" s="253" t="s">
        <v>52</v>
      </c>
      <c r="B14" s="253"/>
      <c r="C14" s="254" t="s">
        <v>10</v>
      </c>
      <c r="D14" s="254"/>
      <c r="E14" s="219">
        <v>88.87</v>
      </c>
      <c r="F14" s="252"/>
    </row>
    <row r="15" spans="1:6" s="172" customFormat="1" ht="12.75">
      <c r="A15" s="174" t="s">
        <v>46</v>
      </c>
      <c r="B15" s="174"/>
      <c r="C15" s="255"/>
      <c r="D15" s="255"/>
      <c r="E15" s="215">
        <v>7.55</v>
      </c>
      <c r="F15" s="255"/>
    </row>
    <row r="16" spans="1:8" s="172" customFormat="1" ht="12.75">
      <c r="A16" s="253" t="s">
        <v>6</v>
      </c>
      <c r="B16" s="253"/>
      <c r="C16" s="254"/>
      <c r="D16" s="254"/>
      <c r="E16" s="215">
        <v>122.12</v>
      </c>
      <c r="F16" s="252"/>
      <c r="G16" s="172" t="s">
        <v>1</v>
      </c>
      <c r="H16" s="172" t="s">
        <v>1</v>
      </c>
    </row>
    <row r="17" spans="1:7" s="172" customFormat="1" ht="12.75">
      <c r="A17" s="253" t="s">
        <v>8</v>
      </c>
      <c r="B17" s="253"/>
      <c r="C17" s="254"/>
      <c r="D17" s="254"/>
      <c r="E17" s="215">
        <v>79.14</v>
      </c>
      <c r="F17" s="252"/>
      <c r="G17" s="172" t="s">
        <v>1</v>
      </c>
    </row>
    <row r="18" spans="1:6" s="172" customFormat="1" ht="12.75">
      <c r="A18" s="253" t="s">
        <v>7</v>
      </c>
      <c r="B18" s="253"/>
      <c r="C18" s="254"/>
      <c r="D18" s="254"/>
      <c r="E18" s="216">
        <v>0</v>
      </c>
      <c r="F18" s="252"/>
    </row>
    <row r="19" spans="1:6" s="172" customFormat="1" ht="12.75">
      <c r="A19" s="253" t="s">
        <v>9</v>
      </c>
      <c r="B19" s="253"/>
      <c r="C19" s="254"/>
      <c r="D19" s="254"/>
      <c r="E19" s="215">
        <v>22.45</v>
      </c>
      <c r="F19" s="252"/>
    </row>
    <row r="20" spans="1:6" s="172" customFormat="1" ht="12.75">
      <c r="A20" s="253" t="s">
        <v>55</v>
      </c>
      <c r="B20" s="253"/>
      <c r="C20" s="254"/>
      <c r="D20" s="254"/>
      <c r="E20" s="216">
        <v>0</v>
      </c>
      <c r="F20" s="252"/>
    </row>
    <row r="21" spans="1:7" s="172" customFormat="1" ht="21" thickBot="1">
      <c r="A21" s="253" t="s">
        <v>47</v>
      </c>
      <c r="B21" s="253"/>
      <c r="C21" s="254"/>
      <c r="D21" s="254"/>
      <c r="E21" s="218">
        <v>5.98</v>
      </c>
      <c r="F21" s="252"/>
      <c r="G21" s="172" t="s">
        <v>1</v>
      </c>
    </row>
    <row r="22" spans="1:6" s="172" customFormat="1" ht="21" thickTop="1">
      <c r="A22" s="253"/>
      <c r="B22" s="253"/>
      <c r="C22" s="254"/>
      <c r="D22" s="254"/>
      <c r="E22" s="261">
        <f>SUM(E12:E21)</f>
        <v>1015.1800000000001</v>
      </c>
      <c r="F22" s="252"/>
    </row>
    <row r="23" spans="1:6" s="172" customFormat="1" ht="21" thickBot="1">
      <c r="A23" s="253"/>
      <c r="B23" s="253"/>
      <c r="C23" s="254"/>
      <c r="D23" s="254"/>
      <c r="E23" s="177"/>
      <c r="F23" s="252"/>
    </row>
    <row r="24" spans="1:6" s="172" customFormat="1" ht="21" thickBot="1">
      <c r="A24" s="256" t="s">
        <v>51</v>
      </c>
      <c r="B24" s="257"/>
      <c r="C24" s="258"/>
      <c r="D24" s="258"/>
      <c r="E24" s="178"/>
      <c r="F24" s="252" t="s">
        <v>10</v>
      </c>
    </row>
    <row r="25" ht="12.75">
      <c r="E25" s="180"/>
    </row>
    <row r="26" spans="1:6" s="172" customFormat="1" ht="12.75">
      <c r="A26" s="174" t="s">
        <v>37</v>
      </c>
      <c r="B26" s="174"/>
      <c r="C26" s="255"/>
      <c r="D26" s="255"/>
      <c r="E26" s="216">
        <v>0</v>
      </c>
      <c r="F26" s="254"/>
    </row>
    <row r="27" spans="1:6" s="172" customFormat="1" ht="12.75">
      <c r="A27" s="174" t="s">
        <v>11</v>
      </c>
      <c r="B27" s="174"/>
      <c r="C27" s="255"/>
      <c r="D27" s="255"/>
      <c r="E27" s="216">
        <v>0</v>
      </c>
      <c r="F27" s="255"/>
    </row>
    <row r="28" spans="1:6" s="172" customFormat="1" ht="12.75">
      <c r="A28" s="174" t="s">
        <v>12</v>
      </c>
      <c r="B28" s="174"/>
      <c r="C28" s="255"/>
      <c r="D28" s="255"/>
      <c r="E28" s="259">
        <f>4.03+2.4</f>
        <v>6.43</v>
      </c>
      <c r="F28" s="255"/>
    </row>
    <row r="29" spans="1:6" s="172" customFormat="1" ht="12.75">
      <c r="A29" s="174" t="s">
        <v>13</v>
      </c>
      <c r="B29" s="174"/>
      <c r="C29" s="255"/>
      <c r="D29" s="255"/>
      <c r="E29" s="259">
        <v>23.76</v>
      </c>
      <c r="F29" s="255"/>
    </row>
    <row r="30" spans="1:6" s="172" customFormat="1" ht="12.75">
      <c r="A30" s="174" t="s">
        <v>14</v>
      </c>
      <c r="B30" s="174"/>
      <c r="C30" s="255"/>
      <c r="D30" s="255"/>
      <c r="E30" s="219">
        <f>1.04+2.33</f>
        <v>3.37</v>
      </c>
      <c r="F30" s="255"/>
    </row>
    <row r="31" spans="1:6" s="172" customFormat="1" ht="12.75">
      <c r="A31" s="174" t="s">
        <v>15</v>
      </c>
      <c r="B31" s="174"/>
      <c r="C31" s="255"/>
      <c r="D31" s="255"/>
      <c r="E31" s="259">
        <f>900*2/2000</f>
        <v>0.9</v>
      </c>
      <c r="F31" s="255"/>
    </row>
    <row r="32" spans="1:7" s="172" customFormat="1" ht="12.75">
      <c r="A32" s="174" t="s">
        <v>16</v>
      </c>
      <c r="B32" s="174"/>
      <c r="C32" s="255"/>
      <c r="D32" s="255"/>
      <c r="E32" s="215">
        <v>0.07</v>
      </c>
      <c r="F32" s="255"/>
      <c r="G32" s="172" t="s">
        <v>1</v>
      </c>
    </row>
    <row r="33" spans="1:6" s="172" customFormat="1" ht="12.75">
      <c r="A33" s="174" t="s">
        <v>17</v>
      </c>
      <c r="B33" s="174"/>
      <c r="C33" s="255"/>
      <c r="D33" s="255"/>
      <c r="E33" s="215">
        <v>4.16</v>
      </c>
      <c r="F33" s="255" t="s">
        <v>1</v>
      </c>
    </row>
    <row r="34" spans="1:6" s="172" customFormat="1" ht="12.75">
      <c r="A34" s="174" t="s">
        <v>38</v>
      </c>
      <c r="B34" s="174"/>
      <c r="C34" s="255"/>
      <c r="D34" s="255"/>
      <c r="E34" s="215">
        <v>0.63</v>
      </c>
      <c r="F34" s="254"/>
    </row>
    <row r="35" spans="1:6" s="172" customFormat="1" ht="12.75">
      <c r="A35" s="174" t="s">
        <v>50</v>
      </c>
      <c r="B35" s="255"/>
      <c r="C35" s="255"/>
      <c r="D35" s="179"/>
      <c r="E35" s="215">
        <v>0.06</v>
      </c>
      <c r="F35" s="254"/>
    </row>
    <row r="36" spans="1:7" s="172" customFormat="1" ht="21" thickBot="1">
      <c r="A36" s="174" t="s">
        <v>18</v>
      </c>
      <c r="B36" s="174"/>
      <c r="C36" s="255"/>
      <c r="D36" s="255"/>
      <c r="E36" s="307">
        <v>0</v>
      </c>
      <c r="F36" s="254" t="s">
        <v>1</v>
      </c>
      <c r="G36" s="172" t="s">
        <v>1</v>
      </c>
    </row>
    <row r="37" spans="1:6" s="172" customFormat="1" ht="21" thickTop="1">
      <c r="A37" s="174"/>
      <c r="B37" s="174"/>
      <c r="C37" s="255"/>
      <c r="D37" s="255"/>
      <c r="E37" s="261">
        <f>SUM(E26:E36)</f>
        <v>39.38</v>
      </c>
      <c r="F37" s="254"/>
    </row>
    <row r="38" spans="1:6" s="172" customFormat="1" ht="21" thickBot="1">
      <c r="A38" s="262"/>
      <c r="B38" s="262"/>
      <c r="C38" s="255"/>
      <c r="D38" s="255"/>
      <c r="E38" s="177"/>
      <c r="F38" s="263"/>
    </row>
    <row r="39" spans="1:7" s="172" customFormat="1" ht="21" thickBot="1">
      <c r="A39" s="241" t="s">
        <v>19</v>
      </c>
      <c r="B39" s="242"/>
      <c r="C39" s="264"/>
      <c r="D39" s="243"/>
      <c r="E39" s="179"/>
      <c r="F39" s="244"/>
      <c r="G39" s="172" t="s">
        <v>1</v>
      </c>
    </row>
    <row r="40" spans="1:6" s="172" customFormat="1" ht="12.75">
      <c r="A40" s="243" t="s">
        <v>20</v>
      </c>
      <c r="B40" s="243"/>
      <c r="C40" s="243"/>
      <c r="D40" s="243" t="s">
        <v>1</v>
      </c>
      <c r="E40" s="215">
        <v>189.19</v>
      </c>
      <c r="F40" s="244"/>
    </row>
    <row r="41" spans="1:8" s="172" customFormat="1" ht="12.75">
      <c r="A41" s="243" t="s">
        <v>39</v>
      </c>
      <c r="B41" s="243"/>
      <c r="C41" s="243"/>
      <c r="D41" s="243"/>
      <c r="E41" s="215">
        <v>12.02</v>
      </c>
      <c r="F41" s="244"/>
      <c r="H41" s="172" t="s">
        <v>1</v>
      </c>
    </row>
    <row r="42" spans="1:6" s="172" customFormat="1" ht="12.75">
      <c r="A42" s="243" t="s">
        <v>21</v>
      </c>
      <c r="B42" s="243"/>
      <c r="C42" s="243"/>
      <c r="D42" s="243"/>
      <c r="E42" s="173">
        <v>0</v>
      </c>
      <c r="F42" s="244"/>
    </row>
    <row r="43" spans="1:6" s="172" customFormat="1" ht="12.75">
      <c r="A43" s="243" t="s">
        <v>22</v>
      </c>
      <c r="B43" s="243"/>
      <c r="C43" s="243"/>
      <c r="D43" s="243"/>
      <c r="E43" s="173">
        <v>0</v>
      </c>
      <c r="F43" s="244"/>
    </row>
    <row r="44" spans="1:6" s="172" customFormat="1" ht="12.75">
      <c r="A44" s="243" t="s">
        <v>23</v>
      </c>
      <c r="B44" s="243"/>
      <c r="C44" s="243"/>
      <c r="D44" s="243"/>
      <c r="E44" s="173">
        <v>0</v>
      </c>
      <c r="F44" s="244"/>
    </row>
    <row r="45" spans="1:6" s="172" customFormat="1" ht="12.75">
      <c r="A45" s="243" t="s">
        <v>24</v>
      </c>
      <c r="B45" s="243"/>
      <c r="C45" s="243"/>
      <c r="D45" s="243"/>
      <c r="E45" s="215">
        <v>6.01</v>
      </c>
      <c r="F45" s="244"/>
    </row>
    <row r="46" spans="1:6" s="172" customFormat="1" ht="12.75">
      <c r="A46" s="243" t="s">
        <v>48</v>
      </c>
      <c r="B46" s="243"/>
      <c r="C46" s="243"/>
      <c r="D46" s="243"/>
      <c r="E46" s="173">
        <v>0</v>
      </c>
      <c r="F46" s="244"/>
    </row>
    <row r="47" spans="1:6" s="172" customFormat="1" ht="21" thickBot="1">
      <c r="A47" s="243" t="s">
        <v>49</v>
      </c>
      <c r="B47" s="243"/>
      <c r="C47" s="243"/>
      <c r="D47" s="243"/>
      <c r="E47" s="218">
        <v>2.25</v>
      </c>
      <c r="F47" s="244"/>
    </row>
    <row r="48" spans="1:6" s="172" customFormat="1" ht="21" thickTop="1">
      <c r="A48" s="243" t="s">
        <v>1</v>
      </c>
      <c r="B48" s="243"/>
      <c r="C48" s="243"/>
      <c r="D48" s="243"/>
      <c r="E48" s="261">
        <f>SUM(E40:E47)</f>
        <v>209.47</v>
      </c>
      <c r="F48" s="244"/>
    </row>
    <row r="49" spans="1:6" s="172" customFormat="1" ht="21" thickBot="1">
      <c r="A49" s="243"/>
      <c r="B49" s="243"/>
      <c r="C49" s="243"/>
      <c r="D49" s="243"/>
      <c r="E49" s="177"/>
      <c r="F49" s="244"/>
    </row>
    <row r="50" spans="1:6" s="172" customFormat="1" ht="21" thickBot="1">
      <c r="A50" s="241" t="s">
        <v>25</v>
      </c>
      <c r="B50" s="242"/>
      <c r="C50" s="266"/>
      <c r="D50" s="242"/>
      <c r="E50" s="267">
        <f>E22+E48</f>
        <v>1224.65</v>
      </c>
      <c r="F50" s="244"/>
    </row>
    <row r="51" spans="1:6" s="172" customFormat="1" ht="12.75">
      <c r="A51" s="243"/>
      <c r="B51" s="243"/>
      <c r="C51" s="243"/>
      <c r="D51" s="243"/>
      <c r="E51" s="177"/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269">
        <f>B100</f>
        <v>3748.19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273">
        <f>E50</f>
        <v>1224.65</v>
      </c>
      <c r="F54" s="270">
        <f>E54/E53</f>
        <v>0.32673103551314103</v>
      </c>
    </row>
    <row r="55" spans="1:6" ht="12.75">
      <c r="A55" s="242" t="s">
        <v>28</v>
      </c>
      <c r="B55" s="242"/>
      <c r="C55" s="274"/>
      <c r="D55" s="274"/>
      <c r="E55" s="273">
        <f>E8</f>
        <v>3141.34</v>
      </c>
      <c r="F55" s="270">
        <f>F53-F54</f>
        <v>0.673268964486859</v>
      </c>
    </row>
    <row r="56" spans="1:6" ht="12.75">
      <c r="A56" s="275"/>
      <c r="B56" s="275"/>
      <c r="C56" s="276"/>
      <c r="D56" s="277"/>
      <c r="E56" s="247"/>
      <c r="F56" s="278"/>
    </row>
    <row r="57" spans="1:6" s="172" customFormat="1" ht="21" thickBot="1">
      <c r="A57" s="246" t="s">
        <v>43</v>
      </c>
      <c r="B57" s="253" t="s">
        <v>1</v>
      </c>
      <c r="C57" s="254"/>
      <c r="D57" s="254"/>
      <c r="E57" s="311">
        <v>1413.6</v>
      </c>
      <c r="F57" s="252"/>
    </row>
    <row r="58" spans="1:6" ht="21" thickTop="1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29</v>
      </c>
      <c r="B59" s="279"/>
      <c r="C59" s="243"/>
      <c r="D59" s="243"/>
      <c r="E59" s="250"/>
      <c r="F59" s="312">
        <v>0</v>
      </c>
    </row>
    <row r="60" spans="1:7" ht="12.75">
      <c r="A60" s="280"/>
      <c r="B60" s="280"/>
      <c r="C60" s="281"/>
      <c r="D60" s="282"/>
      <c r="E60" s="247"/>
      <c r="F60" s="277"/>
      <c r="G60" s="240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1:6" ht="12.75">
      <c r="A63" s="238" t="s">
        <v>44</v>
      </c>
      <c r="B63" s="238"/>
      <c r="C63" s="240"/>
      <c r="D63" s="240"/>
      <c r="E63" s="247"/>
      <c r="F63" s="277"/>
    </row>
    <row r="64" spans="5:6" ht="21" thickBot="1">
      <c r="E64" s="174"/>
      <c r="F64" s="262"/>
    </row>
    <row r="65" spans="1:7" s="233" customFormat="1" ht="30">
      <c r="A65" s="299" t="s">
        <v>0</v>
      </c>
      <c r="B65" s="300"/>
      <c r="C65" s="300"/>
      <c r="D65" s="300"/>
      <c r="E65" s="301"/>
      <c r="F65" s="302"/>
      <c r="G65" s="232"/>
    </row>
    <row r="66" spans="1:7" s="233" customFormat="1" ht="30.75" thickBot="1">
      <c r="A66" s="303" t="s">
        <v>61</v>
      </c>
      <c r="B66" s="304"/>
      <c r="C66" s="304"/>
      <c r="D66" s="304"/>
      <c r="E66" s="305"/>
      <c r="F66" s="306"/>
      <c r="G66" s="232"/>
    </row>
    <row r="67" spans="5:7" ht="12.75">
      <c r="E67" s="174"/>
      <c r="F67" s="262"/>
      <c r="G67" s="174" t="s">
        <v>1</v>
      </c>
    </row>
    <row r="68" spans="1:8" ht="101.25">
      <c r="A68" s="285" t="s">
        <v>32</v>
      </c>
      <c r="B68" s="308" t="s">
        <v>41</v>
      </c>
      <c r="C68" s="308" t="s">
        <v>42</v>
      </c>
      <c r="D68" s="308" t="s">
        <v>33</v>
      </c>
      <c r="E68" s="308" t="s">
        <v>34</v>
      </c>
      <c r="F68" s="308" t="s">
        <v>35</v>
      </c>
      <c r="G68" s="240" t="s">
        <v>1</v>
      </c>
      <c r="H68" s="174" t="s">
        <v>1</v>
      </c>
    </row>
    <row r="69" spans="1:6" ht="21">
      <c r="A69" s="287">
        <v>41030</v>
      </c>
      <c r="B69" s="202">
        <v>167.2</v>
      </c>
      <c r="C69" s="288">
        <v>101.94</v>
      </c>
      <c r="D69" s="204">
        <v>110</v>
      </c>
      <c r="E69" s="204">
        <v>11</v>
      </c>
      <c r="F69" s="289" t="s">
        <v>57</v>
      </c>
    </row>
    <row r="70" spans="1:6" ht="21">
      <c r="A70" s="287">
        <v>41031</v>
      </c>
      <c r="B70" s="202">
        <v>107.67</v>
      </c>
      <c r="C70" s="221">
        <v>54.97</v>
      </c>
      <c r="D70" s="204">
        <v>87</v>
      </c>
      <c r="E70" s="204">
        <v>2</v>
      </c>
      <c r="F70" s="289" t="s">
        <v>57</v>
      </c>
    </row>
    <row r="71" spans="1:6" ht="12.75">
      <c r="A71" s="287">
        <v>41032</v>
      </c>
      <c r="B71" s="202">
        <v>222.59</v>
      </c>
      <c r="C71" s="221">
        <v>49.04</v>
      </c>
      <c r="D71" s="204">
        <v>86</v>
      </c>
      <c r="E71" s="204">
        <v>21</v>
      </c>
      <c r="F71" s="204">
        <v>1</v>
      </c>
    </row>
    <row r="72" spans="1:6" ht="12.75">
      <c r="A72" s="287">
        <v>41033</v>
      </c>
      <c r="B72" s="202">
        <v>174.88</v>
      </c>
      <c r="C72" s="221">
        <v>51.37</v>
      </c>
      <c r="D72" s="204">
        <v>96</v>
      </c>
      <c r="E72" s="204">
        <v>15</v>
      </c>
      <c r="F72" s="204">
        <v>3</v>
      </c>
    </row>
    <row r="73" spans="1:6" ht="21">
      <c r="A73" s="287">
        <v>41034</v>
      </c>
      <c r="B73" s="202">
        <v>46.12</v>
      </c>
      <c r="C73" s="221">
        <v>13.77</v>
      </c>
      <c r="D73" s="204">
        <v>67</v>
      </c>
      <c r="E73" s="204">
        <v>2</v>
      </c>
      <c r="F73" s="289" t="s">
        <v>57</v>
      </c>
    </row>
    <row r="74" spans="1:6" ht="21">
      <c r="A74" s="287">
        <v>41035</v>
      </c>
      <c r="B74" s="202">
        <v>12.56</v>
      </c>
      <c r="C74" s="221">
        <v>2.72</v>
      </c>
      <c r="D74" s="204">
        <v>63</v>
      </c>
      <c r="E74" s="289" t="s">
        <v>57</v>
      </c>
      <c r="F74" s="289" t="s">
        <v>57</v>
      </c>
    </row>
    <row r="75" spans="1:6" ht="12.75">
      <c r="A75" s="287">
        <v>41036</v>
      </c>
      <c r="B75" s="202">
        <v>128.09</v>
      </c>
      <c r="C75" s="221">
        <v>5.48</v>
      </c>
      <c r="D75" s="204">
        <v>1</v>
      </c>
      <c r="E75" s="204">
        <v>14</v>
      </c>
      <c r="F75" s="204">
        <v>1</v>
      </c>
    </row>
    <row r="76" spans="1:7" ht="12.75">
      <c r="A76" s="287">
        <v>41037</v>
      </c>
      <c r="B76" s="202">
        <v>212.62</v>
      </c>
      <c r="C76" s="221">
        <v>72.58</v>
      </c>
      <c r="D76" s="204">
        <v>103</v>
      </c>
      <c r="E76" s="204">
        <v>16</v>
      </c>
      <c r="F76" s="204">
        <v>3</v>
      </c>
      <c r="G76" s="174" t="s">
        <v>1</v>
      </c>
    </row>
    <row r="77" spans="1:6" ht="21">
      <c r="A77" s="287">
        <v>41038</v>
      </c>
      <c r="B77" s="202">
        <v>132.05</v>
      </c>
      <c r="C77" s="221">
        <v>18.07</v>
      </c>
      <c r="D77" s="204">
        <v>67</v>
      </c>
      <c r="E77" s="204">
        <v>12</v>
      </c>
      <c r="F77" s="289" t="s">
        <v>57</v>
      </c>
    </row>
    <row r="78" spans="1:6" ht="21">
      <c r="A78" s="287">
        <v>41039</v>
      </c>
      <c r="B78" s="202">
        <v>182.53</v>
      </c>
      <c r="C78" s="221">
        <v>46.41</v>
      </c>
      <c r="D78" s="204">
        <v>62</v>
      </c>
      <c r="E78" s="204">
        <v>22</v>
      </c>
      <c r="F78" s="289" t="s">
        <v>57</v>
      </c>
    </row>
    <row r="79" spans="1:6" ht="21">
      <c r="A79" s="287">
        <v>41040</v>
      </c>
      <c r="B79" s="202">
        <v>153.61</v>
      </c>
      <c r="C79" s="221">
        <v>33.84</v>
      </c>
      <c r="D79" s="204">
        <v>78</v>
      </c>
      <c r="E79" s="204">
        <v>17</v>
      </c>
      <c r="F79" s="289" t="s">
        <v>57</v>
      </c>
    </row>
    <row r="80" spans="1:6" ht="12.75">
      <c r="A80" s="287">
        <v>41041</v>
      </c>
      <c r="B80" s="202">
        <v>55.06</v>
      </c>
      <c r="C80" s="221">
        <v>5.76</v>
      </c>
      <c r="D80" s="204">
        <v>65</v>
      </c>
      <c r="E80" s="204">
        <v>4</v>
      </c>
      <c r="F80" s="204">
        <v>1</v>
      </c>
    </row>
    <row r="81" spans="1:6" ht="21">
      <c r="A81" s="287">
        <v>41042</v>
      </c>
      <c r="B81" s="202">
        <v>8.09</v>
      </c>
      <c r="C81" s="221">
        <v>0</v>
      </c>
      <c r="D81" s="204">
        <v>53</v>
      </c>
      <c r="E81" s="289" t="s">
        <v>57</v>
      </c>
      <c r="F81" s="289" t="s">
        <v>57</v>
      </c>
    </row>
    <row r="82" spans="1:6" ht="12.75">
      <c r="A82" s="287">
        <v>41043</v>
      </c>
      <c r="B82" s="202">
        <v>108.54</v>
      </c>
      <c r="C82" s="221">
        <v>7.87</v>
      </c>
      <c r="D82" s="204">
        <v>0</v>
      </c>
      <c r="E82" s="204">
        <v>15</v>
      </c>
      <c r="F82" s="204">
        <v>2</v>
      </c>
    </row>
    <row r="83" spans="1:6" ht="12.75">
      <c r="A83" s="287">
        <v>41044</v>
      </c>
      <c r="B83" s="202">
        <v>189.16</v>
      </c>
      <c r="C83" s="221">
        <v>57.58</v>
      </c>
      <c r="D83" s="204">
        <v>110</v>
      </c>
      <c r="E83" s="204">
        <v>17</v>
      </c>
      <c r="F83" s="204">
        <v>2</v>
      </c>
    </row>
    <row r="84" spans="1:6" ht="21">
      <c r="A84" s="287">
        <v>41045</v>
      </c>
      <c r="B84" s="202">
        <v>181.54</v>
      </c>
      <c r="C84" s="221">
        <v>37.42</v>
      </c>
      <c r="D84" s="204">
        <v>91</v>
      </c>
      <c r="E84" s="204">
        <v>11</v>
      </c>
      <c r="F84" s="289" t="s">
        <v>57</v>
      </c>
    </row>
    <row r="85" spans="1:7" ht="12.75">
      <c r="A85" s="287">
        <v>41046</v>
      </c>
      <c r="B85" s="202">
        <v>159.81</v>
      </c>
      <c r="C85" s="221">
        <v>28.73</v>
      </c>
      <c r="D85" s="204">
        <v>71</v>
      </c>
      <c r="E85" s="204">
        <v>20</v>
      </c>
      <c r="F85" s="204">
        <v>2</v>
      </c>
      <c r="G85" s="174" t="s">
        <v>1</v>
      </c>
    </row>
    <row r="86" spans="1:6" ht="12.75">
      <c r="A86" s="287">
        <v>41047</v>
      </c>
      <c r="B86" s="202">
        <v>171.66</v>
      </c>
      <c r="C86" s="221">
        <v>34.08</v>
      </c>
      <c r="D86" s="204">
        <v>97</v>
      </c>
      <c r="E86" s="204">
        <v>16</v>
      </c>
      <c r="F86" s="204">
        <v>5</v>
      </c>
    </row>
    <row r="87" spans="1:6" ht="21">
      <c r="A87" s="287">
        <v>41048</v>
      </c>
      <c r="B87" s="202">
        <v>76.5</v>
      </c>
      <c r="C87" s="221">
        <v>38.29</v>
      </c>
      <c r="D87" s="204">
        <v>85</v>
      </c>
      <c r="E87" s="204">
        <v>9</v>
      </c>
      <c r="F87" s="289" t="s">
        <v>57</v>
      </c>
    </row>
    <row r="88" spans="1:7" ht="21">
      <c r="A88" s="287">
        <v>41049</v>
      </c>
      <c r="B88" s="202">
        <v>10.85</v>
      </c>
      <c r="C88" s="221">
        <v>0</v>
      </c>
      <c r="D88" s="204">
        <v>76</v>
      </c>
      <c r="E88" s="289" t="s">
        <v>57</v>
      </c>
      <c r="F88" s="289" t="s">
        <v>57</v>
      </c>
      <c r="G88" s="174" t="s">
        <v>1</v>
      </c>
    </row>
    <row r="89" spans="1:8" ht="12.75">
      <c r="A89" s="287">
        <v>41050</v>
      </c>
      <c r="B89" s="202">
        <v>115.11</v>
      </c>
      <c r="C89" s="221">
        <v>18.29</v>
      </c>
      <c r="D89" s="204">
        <v>0</v>
      </c>
      <c r="E89" s="204">
        <v>16</v>
      </c>
      <c r="F89" s="204">
        <v>2</v>
      </c>
      <c r="H89" s="174" t="s">
        <v>1</v>
      </c>
    </row>
    <row r="90" spans="1:6" ht="21">
      <c r="A90" s="287">
        <v>41051</v>
      </c>
      <c r="B90" s="202">
        <v>165.54</v>
      </c>
      <c r="C90" s="221">
        <v>50.76</v>
      </c>
      <c r="D90" s="204">
        <v>89</v>
      </c>
      <c r="E90" s="204">
        <v>19</v>
      </c>
      <c r="F90" s="289" t="s">
        <v>57</v>
      </c>
    </row>
    <row r="91" spans="1:8" ht="21">
      <c r="A91" s="287">
        <v>41052</v>
      </c>
      <c r="B91" s="202">
        <v>129.3</v>
      </c>
      <c r="C91" s="221">
        <v>31.87</v>
      </c>
      <c r="D91" s="204">
        <v>90</v>
      </c>
      <c r="E91" s="204">
        <v>13</v>
      </c>
      <c r="F91" s="289" t="s">
        <v>57</v>
      </c>
      <c r="H91" s="174" t="s">
        <v>1</v>
      </c>
    </row>
    <row r="92" spans="1:7" ht="21">
      <c r="A92" s="287">
        <v>41053</v>
      </c>
      <c r="B92" s="202">
        <v>202.28</v>
      </c>
      <c r="C92" s="221">
        <v>19.84</v>
      </c>
      <c r="D92" s="204">
        <v>78</v>
      </c>
      <c r="E92" s="204">
        <v>23</v>
      </c>
      <c r="F92" s="289" t="s">
        <v>57</v>
      </c>
      <c r="G92" s="174" t="s">
        <v>1</v>
      </c>
    </row>
    <row r="93" spans="1:6" ht="12.75">
      <c r="A93" s="287">
        <v>41054</v>
      </c>
      <c r="B93" s="202">
        <v>117.91</v>
      </c>
      <c r="C93" s="221">
        <v>39.93</v>
      </c>
      <c r="D93" s="204">
        <v>92</v>
      </c>
      <c r="E93" s="204">
        <v>16</v>
      </c>
      <c r="F93" s="204">
        <v>3</v>
      </c>
    </row>
    <row r="94" spans="1:6" ht="21">
      <c r="A94" s="287">
        <v>41055</v>
      </c>
      <c r="B94" s="202">
        <v>65.46</v>
      </c>
      <c r="C94" s="221">
        <v>12.18</v>
      </c>
      <c r="D94" s="204">
        <v>76</v>
      </c>
      <c r="E94" s="204">
        <v>4</v>
      </c>
      <c r="F94" s="289" t="s">
        <v>57</v>
      </c>
    </row>
    <row r="95" spans="1:6" ht="21">
      <c r="A95" s="287">
        <v>41056</v>
      </c>
      <c r="B95" s="202">
        <v>8.34</v>
      </c>
      <c r="C95" s="221">
        <v>0.24</v>
      </c>
      <c r="D95" s="204">
        <v>48</v>
      </c>
      <c r="E95" s="289" t="s">
        <v>57</v>
      </c>
      <c r="F95" s="289" t="s">
        <v>57</v>
      </c>
    </row>
    <row r="96" spans="1:8" ht="21">
      <c r="A96" s="287">
        <v>41057</v>
      </c>
      <c r="B96" s="202">
        <v>50.61</v>
      </c>
      <c r="C96" s="221">
        <v>0</v>
      </c>
      <c r="D96" s="204">
        <v>0</v>
      </c>
      <c r="E96" s="204">
        <v>6</v>
      </c>
      <c r="F96" s="289" t="s">
        <v>57</v>
      </c>
      <c r="H96" s="174" t="s">
        <v>1</v>
      </c>
    </row>
    <row r="97" spans="1:9" ht="21" customHeight="1">
      <c r="A97" s="287">
        <v>41058</v>
      </c>
      <c r="B97" s="202">
        <v>133.02</v>
      </c>
      <c r="C97" s="221">
        <v>14.1</v>
      </c>
      <c r="D97" s="204">
        <v>68</v>
      </c>
      <c r="E97" s="204">
        <v>9</v>
      </c>
      <c r="F97" s="204">
        <v>3</v>
      </c>
      <c r="I97" s="174" t="s">
        <v>1</v>
      </c>
    </row>
    <row r="98" spans="1:6" ht="21" customHeight="1">
      <c r="A98" s="287">
        <v>41059</v>
      </c>
      <c r="B98" s="202">
        <v>99.87</v>
      </c>
      <c r="C98" s="221">
        <v>32.02</v>
      </c>
      <c r="D98" s="204">
        <v>87</v>
      </c>
      <c r="E98" s="204">
        <v>12</v>
      </c>
      <c r="F98" s="289" t="s">
        <v>57</v>
      </c>
    </row>
    <row r="99" spans="1:6" ht="21" customHeight="1">
      <c r="A99" s="287">
        <v>41060</v>
      </c>
      <c r="B99" s="202">
        <v>159.62</v>
      </c>
      <c r="C99" s="221">
        <v>27.16</v>
      </c>
      <c r="D99" s="204">
        <v>93</v>
      </c>
      <c r="E99" s="204">
        <v>16</v>
      </c>
      <c r="F99" s="204">
        <v>6</v>
      </c>
    </row>
    <row r="100" spans="1:6" ht="12.75">
      <c r="A100" s="174" t="s">
        <v>36</v>
      </c>
      <c r="B100" s="290">
        <f>SUM(B69:B99)</f>
        <v>3748.19</v>
      </c>
      <c r="C100" s="290">
        <f>SUM(C69:C99)</f>
        <v>906.31</v>
      </c>
      <c r="D100" s="309">
        <f>SUM(D69:D99)</f>
        <v>2189</v>
      </c>
      <c r="E100" s="293">
        <f>SUM(E69:E99)</f>
        <v>358</v>
      </c>
      <c r="F100" s="293">
        <f>SUM(F69:F99)</f>
        <v>34</v>
      </c>
    </row>
    <row r="101" spans="1:6" ht="12.75">
      <c r="A101" s="294"/>
      <c r="B101" s="294"/>
      <c r="C101" s="255"/>
      <c r="D101" s="255"/>
      <c r="E101" s="295"/>
      <c r="F101" s="296"/>
    </row>
    <row r="102" spans="3:7" ht="12.75">
      <c r="C102" s="297"/>
      <c r="G102" s="174" t="s">
        <v>1</v>
      </c>
    </row>
    <row r="103" ht="12.75">
      <c r="F103" s="174" t="s">
        <v>1</v>
      </c>
    </row>
    <row r="104" ht="12.75">
      <c r="H104" s="174" t="s">
        <v>1</v>
      </c>
    </row>
  </sheetData>
  <printOptions/>
  <pageMargins left="0.7" right="0.7" top="0.75" bottom="0.75" header="0.3" footer="0.3"/>
  <pageSetup fitToHeight="2" horizontalDpi="600" verticalDpi="6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3"/>
  <sheetViews>
    <sheetView zoomScale="75" zoomScaleNormal="75" workbookViewId="0" topLeftCell="A19">
      <selection activeCell="A19" sqref="A1:XFD1048576"/>
    </sheetView>
  </sheetViews>
  <sheetFormatPr defaultColWidth="9.140625" defaultRowHeight="12.75"/>
  <cols>
    <col min="1" max="1" width="77.140625" style="174" customWidth="1"/>
    <col min="2" max="3" width="15.7109375" style="174" customWidth="1"/>
    <col min="4" max="4" width="14.7109375" style="174" customWidth="1"/>
    <col min="5" max="5" width="15.7109375" style="298" customWidth="1"/>
    <col min="6" max="6" width="15.4218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30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0.75" thickBot="1">
      <c r="A2" s="303" t="s">
        <v>62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591.58</v>
      </c>
      <c r="F5" s="245">
        <f>E5/E8</f>
        <v>0.20295732125703309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784.37</v>
      </c>
      <c r="F6" s="245">
        <f>E6/E8</f>
        <v>0.26909908055441195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v>1538.85</v>
      </c>
      <c r="F7" s="245">
        <f>E7/E8</f>
        <v>0.5279435981885549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2914.8</v>
      </c>
      <c r="F8" s="244"/>
      <c r="H8" s="246"/>
    </row>
    <row r="9" spans="1:8" s="172" customFormat="1" ht="12.75">
      <c r="A9" s="243"/>
      <c r="C9" s="243"/>
      <c r="D9" s="243"/>
      <c r="E9" s="177"/>
      <c r="F9" s="244"/>
      <c r="H9" s="246"/>
    </row>
    <row r="10" spans="1:8" s="172" customFormat="1" ht="21" thickBot="1">
      <c r="A10" s="242"/>
      <c r="B10" s="242"/>
      <c r="C10" s="243"/>
      <c r="D10" s="243"/>
      <c r="F10" s="171"/>
      <c r="G10" s="249"/>
      <c r="H10" s="250"/>
    </row>
    <row r="11" spans="1:6" s="172" customFormat="1" ht="21" thickBot="1">
      <c r="A11" s="251" t="s">
        <v>45</v>
      </c>
      <c r="B11" s="246"/>
      <c r="C11" s="252"/>
      <c r="D11" s="252"/>
      <c r="E11" s="177"/>
      <c r="F11" s="252"/>
    </row>
    <row r="12" spans="1:6" s="172" customFormat="1" ht="12.75">
      <c r="A12" s="253" t="s">
        <v>5</v>
      </c>
      <c r="B12" s="253"/>
      <c r="C12" s="254"/>
      <c r="D12" s="254"/>
      <c r="E12" s="215">
        <f>353.54+82.09</f>
        <v>435.63</v>
      </c>
      <c r="F12" s="313"/>
    </row>
    <row r="13" spans="1:6" s="172" customFormat="1" ht="12.75">
      <c r="A13" s="253" t="s">
        <v>43</v>
      </c>
      <c r="B13" s="253" t="s">
        <v>1</v>
      </c>
      <c r="C13" s="254"/>
      <c r="D13" s="254"/>
      <c r="E13" s="215">
        <v>574.75</v>
      </c>
      <c r="F13" s="252"/>
    </row>
    <row r="14" spans="1:6" s="172" customFormat="1" ht="12.75">
      <c r="A14" s="253" t="s">
        <v>52</v>
      </c>
      <c r="B14" s="253"/>
      <c r="C14" s="254" t="s">
        <v>10</v>
      </c>
      <c r="D14" s="254"/>
      <c r="E14" s="219">
        <v>88.61</v>
      </c>
      <c r="F14" s="252"/>
    </row>
    <row r="15" spans="1:6" s="172" customFormat="1" ht="12.75">
      <c r="A15" s="174" t="s">
        <v>46</v>
      </c>
      <c r="B15" s="174"/>
      <c r="C15" s="255"/>
      <c r="D15" s="255"/>
      <c r="E15" s="215">
        <v>8.52</v>
      </c>
      <c r="F15" s="255"/>
    </row>
    <row r="16" spans="1:8" s="172" customFormat="1" ht="12.75">
      <c r="A16" s="253" t="s">
        <v>6</v>
      </c>
      <c r="B16" s="253"/>
      <c r="C16" s="254"/>
      <c r="D16" s="254"/>
      <c r="E16" s="215">
        <v>61.43</v>
      </c>
      <c r="F16" s="252"/>
      <c r="G16" s="172" t="s">
        <v>1</v>
      </c>
      <c r="H16" s="172" t="s">
        <v>1</v>
      </c>
    </row>
    <row r="17" spans="1:7" s="172" customFormat="1" ht="12.75">
      <c r="A17" s="253" t="s">
        <v>8</v>
      </c>
      <c r="B17" s="253"/>
      <c r="C17" s="254"/>
      <c r="D17" s="254"/>
      <c r="E17" s="215">
        <v>8.5</v>
      </c>
      <c r="F17" s="252"/>
      <c r="G17" s="172" t="s">
        <v>1</v>
      </c>
    </row>
    <row r="18" spans="1:6" s="172" customFormat="1" ht="12.75">
      <c r="A18" s="253" t="s">
        <v>7</v>
      </c>
      <c r="B18" s="253"/>
      <c r="C18" s="254"/>
      <c r="D18" s="254"/>
      <c r="E18" s="215">
        <v>175.51</v>
      </c>
      <c r="F18" s="252"/>
    </row>
    <row r="19" spans="1:6" s="172" customFormat="1" ht="12.75">
      <c r="A19" s="253" t="s">
        <v>9</v>
      </c>
      <c r="B19" s="253"/>
      <c r="C19" s="254"/>
      <c r="D19" s="254"/>
      <c r="E19" s="215">
        <v>318.7</v>
      </c>
      <c r="F19" s="252"/>
    </row>
    <row r="20" spans="1:6" s="172" customFormat="1" ht="12.75">
      <c r="A20" s="253" t="s">
        <v>55</v>
      </c>
      <c r="B20" s="253"/>
      <c r="C20" s="254"/>
      <c r="D20" s="254"/>
      <c r="E20" s="216">
        <v>0</v>
      </c>
      <c r="F20" s="252"/>
    </row>
    <row r="21" spans="1:7" s="172" customFormat="1" ht="21" thickBot="1">
      <c r="A21" s="253" t="s">
        <v>47</v>
      </c>
      <c r="B21" s="253"/>
      <c r="C21" s="254"/>
      <c r="D21" s="254"/>
      <c r="E21" s="218">
        <v>1.44</v>
      </c>
      <c r="F21" s="252"/>
      <c r="G21" s="172" t="s">
        <v>1</v>
      </c>
    </row>
    <row r="22" spans="1:6" s="172" customFormat="1" ht="21" thickTop="1">
      <c r="A22" s="253"/>
      <c r="B22" s="253"/>
      <c r="C22" s="254"/>
      <c r="D22" s="254"/>
      <c r="E22" s="261">
        <f>SUM(E12:E21)</f>
        <v>1673.0900000000001</v>
      </c>
      <c r="F22" s="252"/>
    </row>
    <row r="23" spans="1:6" s="172" customFormat="1" ht="21" thickBot="1">
      <c r="A23" s="253"/>
      <c r="B23" s="253"/>
      <c r="C23" s="254"/>
      <c r="D23" s="254"/>
      <c r="E23" s="177"/>
      <c r="F23" s="252"/>
    </row>
    <row r="24" spans="1:6" s="172" customFormat="1" ht="21" thickBot="1">
      <c r="A24" s="256" t="s">
        <v>51</v>
      </c>
      <c r="B24" s="257"/>
      <c r="C24" s="258"/>
      <c r="D24" s="258"/>
      <c r="E24" s="178"/>
      <c r="F24" s="252" t="s">
        <v>10</v>
      </c>
    </row>
    <row r="25" ht="12.75">
      <c r="E25" s="180"/>
    </row>
    <row r="26" spans="1:6" s="172" customFormat="1" ht="12.75">
      <c r="A26" s="174" t="s">
        <v>37</v>
      </c>
      <c r="B26" s="174"/>
      <c r="C26" s="255"/>
      <c r="D26" s="255"/>
      <c r="E26" s="215">
        <v>0.05</v>
      </c>
      <c r="F26" s="254"/>
    </row>
    <row r="27" spans="1:6" s="172" customFormat="1" ht="12.75">
      <c r="A27" s="174" t="s">
        <v>11</v>
      </c>
      <c r="B27" s="174"/>
      <c r="C27" s="255"/>
      <c r="D27" s="255"/>
      <c r="E27" s="215">
        <v>7.65</v>
      </c>
      <c r="F27" s="255"/>
    </row>
    <row r="28" spans="1:6" s="172" customFormat="1" ht="12.75">
      <c r="A28" s="174" t="s">
        <v>12</v>
      </c>
      <c r="B28" s="174"/>
      <c r="C28" s="255"/>
      <c r="D28" s="255"/>
      <c r="E28" s="259">
        <f>2.61+3.13</f>
        <v>5.74</v>
      </c>
      <c r="F28" s="255"/>
    </row>
    <row r="29" spans="1:6" s="172" customFormat="1" ht="12.75">
      <c r="A29" s="174" t="s">
        <v>13</v>
      </c>
      <c r="B29" s="174"/>
      <c r="C29" s="255"/>
      <c r="D29" s="255"/>
      <c r="E29" s="259">
        <v>36.72</v>
      </c>
      <c r="F29" s="255"/>
    </row>
    <row r="30" spans="1:6" s="172" customFormat="1" ht="12.75">
      <c r="A30" s="174" t="s">
        <v>14</v>
      </c>
      <c r="B30" s="174"/>
      <c r="C30" s="255"/>
      <c r="D30" s="255"/>
      <c r="E30" s="219">
        <v>2.85</v>
      </c>
      <c r="F30" s="255"/>
    </row>
    <row r="31" spans="1:6" s="172" customFormat="1" ht="12.75">
      <c r="A31" s="174" t="s">
        <v>15</v>
      </c>
      <c r="B31" s="174"/>
      <c r="C31" s="255"/>
      <c r="D31" s="255"/>
      <c r="E31" s="259">
        <f>750*2/2000</f>
        <v>0.75</v>
      </c>
      <c r="F31" s="255"/>
    </row>
    <row r="32" spans="1:7" s="172" customFormat="1" ht="12.75">
      <c r="A32" s="174" t="s">
        <v>16</v>
      </c>
      <c r="B32" s="174"/>
      <c r="C32" s="255"/>
      <c r="D32" s="255"/>
      <c r="E32" s="215">
        <v>1.15</v>
      </c>
      <c r="F32" s="255"/>
      <c r="G32" s="172" t="s">
        <v>1</v>
      </c>
    </row>
    <row r="33" spans="1:6" s="172" customFormat="1" ht="12.75">
      <c r="A33" s="174" t="s">
        <v>17</v>
      </c>
      <c r="B33" s="174"/>
      <c r="C33" s="255"/>
      <c r="D33" s="255"/>
      <c r="E33" s="215">
        <v>5.56</v>
      </c>
      <c r="F33" s="255" t="s">
        <v>1</v>
      </c>
    </row>
    <row r="34" spans="1:6" s="172" customFormat="1" ht="12.75">
      <c r="A34" s="174" t="s">
        <v>38</v>
      </c>
      <c r="B34" s="174"/>
      <c r="C34" s="255"/>
      <c r="D34" s="255"/>
      <c r="E34" s="215">
        <v>3</v>
      </c>
      <c r="F34" s="254"/>
    </row>
    <row r="35" spans="1:6" s="172" customFormat="1" ht="12.75">
      <c r="A35" s="174" t="s">
        <v>50</v>
      </c>
      <c r="B35" s="255"/>
      <c r="C35" s="255"/>
      <c r="D35" s="179"/>
      <c r="E35" s="215">
        <v>0.18</v>
      </c>
      <c r="F35" s="254"/>
    </row>
    <row r="36" spans="1:7" s="172" customFormat="1" ht="21" thickBot="1">
      <c r="A36" s="174" t="s">
        <v>18</v>
      </c>
      <c r="B36" s="174"/>
      <c r="C36" s="255"/>
      <c r="D36" s="255"/>
      <c r="E36" s="307">
        <v>0</v>
      </c>
      <c r="F36" s="254" t="s">
        <v>1</v>
      </c>
      <c r="G36" s="172" t="s">
        <v>1</v>
      </c>
    </row>
    <row r="37" spans="1:6" s="172" customFormat="1" ht="21" thickTop="1">
      <c r="A37" s="174"/>
      <c r="B37" s="174"/>
      <c r="C37" s="255"/>
      <c r="D37" s="255"/>
      <c r="E37" s="261">
        <f>SUM(E26:E36)</f>
        <v>63.65</v>
      </c>
      <c r="F37" s="254"/>
    </row>
    <row r="38" spans="1:6" s="172" customFormat="1" ht="21" thickBot="1">
      <c r="A38" s="262"/>
      <c r="B38" s="262"/>
      <c r="C38" s="255"/>
      <c r="D38" s="255"/>
      <c r="E38" s="177"/>
      <c r="F38" s="263"/>
    </row>
    <row r="39" spans="1:7" s="172" customFormat="1" ht="21" thickBot="1">
      <c r="A39" s="241" t="s">
        <v>19</v>
      </c>
      <c r="B39" s="242"/>
      <c r="C39" s="264"/>
      <c r="D39" s="243"/>
      <c r="E39" s="179"/>
      <c r="F39" s="244"/>
      <c r="G39" s="172" t="s">
        <v>1</v>
      </c>
    </row>
    <row r="40" spans="1:6" s="172" customFormat="1" ht="12.75">
      <c r="A40" s="243" t="s">
        <v>20</v>
      </c>
      <c r="B40" s="243"/>
      <c r="C40" s="243"/>
      <c r="D40" s="243" t="s">
        <v>1</v>
      </c>
      <c r="E40" s="215">
        <v>226.74</v>
      </c>
      <c r="F40" s="244"/>
    </row>
    <row r="41" spans="1:8" s="172" customFormat="1" ht="12.75">
      <c r="A41" s="243" t="s">
        <v>39</v>
      </c>
      <c r="B41" s="243"/>
      <c r="C41" s="243"/>
      <c r="D41" s="243"/>
      <c r="E41" s="215">
        <v>23.88</v>
      </c>
      <c r="F41" s="244"/>
      <c r="H41" s="172" t="s">
        <v>1</v>
      </c>
    </row>
    <row r="42" spans="1:6" s="172" customFormat="1" ht="12.75">
      <c r="A42" s="243" t="s">
        <v>21</v>
      </c>
      <c r="B42" s="243"/>
      <c r="C42" s="243"/>
      <c r="D42" s="243"/>
      <c r="E42" s="173">
        <v>0</v>
      </c>
      <c r="F42" s="244"/>
    </row>
    <row r="43" spans="1:6" s="172" customFormat="1" ht="12.75">
      <c r="A43" s="243" t="s">
        <v>22</v>
      </c>
      <c r="B43" s="243"/>
      <c r="C43" s="243"/>
      <c r="D43" s="243"/>
      <c r="E43" s="173">
        <v>0</v>
      </c>
      <c r="F43" s="244"/>
    </row>
    <row r="44" spans="1:6" s="172" customFormat="1" ht="12.75">
      <c r="A44" s="243" t="s">
        <v>23</v>
      </c>
      <c r="B44" s="243"/>
      <c r="C44" s="243"/>
      <c r="D44" s="243"/>
      <c r="E44" s="215">
        <v>10.47</v>
      </c>
      <c r="F44" s="244"/>
    </row>
    <row r="45" spans="1:6" s="172" customFormat="1" ht="12.75">
      <c r="A45" s="243" t="s">
        <v>24</v>
      </c>
      <c r="B45" s="243"/>
      <c r="C45" s="243"/>
      <c r="D45" s="243"/>
      <c r="E45" s="215">
        <v>6.76</v>
      </c>
      <c r="F45" s="244"/>
    </row>
    <row r="46" spans="1:6" s="172" customFormat="1" ht="12.75">
      <c r="A46" s="243" t="s">
        <v>48</v>
      </c>
      <c r="B46" s="243"/>
      <c r="C46" s="243"/>
      <c r="D46" s="243"/>
      <c r="E46" s="215">
        <v>4.03</v>
      </c>
      <c r="F46" s="244"/>
    </row>
    <row r="47" spans="1:6" s="172" customFormat="1" ht="21" thickBot="1">
      <c r="A47" s="243" t="s">
        <v>49</v>
      </c>
      <c r="B47" s="243"/>
      <c r="C47" s="243"/>
      <c r="D47" s="243"/>
      <c r="E47" s="218">
        <v>5.38</v>
      </c>
      <c r="F47" s="244"/>
    </row>
    <row r="48" spans="1:6" s="172" customFormat="1" ht="21" thickTop="1">
      <c r="A48" s="243" t="s">
        <v>1</v>
      </c>
      <c r="B48" s="243"/>
      <c r="C48" s="243"/>
      <c r="D48" s="243"/>
      <c r="E48" s="261">
        <f>SUM(E40:E47)</f>
        <v>277.26</v>
      </c>
      <c r="F48" s="244"/>
    </row>
    <row r="49" spans="1:6" s="172" customFormat="1" ht="21" thickBot="1">
      <c r="A49" s="243"/>
      <c r="B49" s="243"/>
      <c r="C49" s="243"/>
      <c r="D49" s="243"/>
      <c r="E49" s="177"/>
      <c r="F49" s="244"/>
    </row>
    <row r="50" spans="1:6" s="172" customFormat="1" ht="21" thickBot="1">
      <c r="A50" s="241" t="s">
        <v>25</v>
      </c>
      <c r="B50" s="242"/>
      <c r="C50" s="266"/>
      <c r="D50" s="242"/>
      <c r="E50" s="267">
        <f>E22+E48</f>
        <v>1950.3500000000001</v>
      </c>
      <c r="F50" s="244"/>
    </row>
    <row r="51" spans="1:6" s="172" customFormat="1" ht="12.75">
      <c r="A51" s="243"/>
      <c r="B51" s="243"/>
      <c r="C51" s="243"/>
      <c r="D51" s="243"/>
      <c r="E51" s="177"/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269">
        <f>B99</f>
        <v>3452.67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273">
        <f>E50</f>
        <v>1950.3500000000001</v>
      </c>
      <c r="F54" s="270">
        <f>E54/E53</f>
        <v>0.56488167128628</v>
      </c>
    </row>
    <row r="55" spans="1:6" ht="12.75">
      <c r="A55" s="242" t="s">
        <v>28</v>
      </c>
      <c r="B55" s="242"/>
      <c r="C55" s="274"/>
      <c r="D55" s="274"/>
      <c r="E55" s="273">
        <f>E8</f>
        <v>2914.8</v>
      </c>
      <c r="F55" s="270">
        <f>F53-F54</f>
        <v>0.43511832871372</v>
      </c>
    </row>
    <row r="56" spans="1:6" ht="12.75">
      <c r="A56" s="275"/>
      <c r="B56" s="275"/>
      <c r="C56" s="276"/>
      <c r="D56" s="277"/>
      <c r="E56" s="247"/>
      <c r="F56" s="278"/>
    </row>
    <row r="57" spans="1:6" s="172" customFormat="1" ht="21" thickBot="1">
      <c r="A57" s="246" t="s">
        <v>43</v>
      </c>
      <c r="B57" s="253" t="s">
        <v>1</v>
      </c>
      <c r="C57" s="254"/>
      <c r="D57" s="254"/>
      <c r="E57" s="311">
        <v>1385.01</v>
      </c>
      <c r="F57" s="252"/>
    </row>
    <row r="58" spans="1:6" ht="21" thickTop="1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29</v>
      </c>
      <c r="B59" s="279"/>
      <c r="C59" s="243"/>
      <c r="D59" s="243"/>
      <c r="E59" s="250"/>
      <c r="F59" s="312">
        <v>0</v>
      </c>
    </row>
    <row r="60" spans="1:7" ht="12.75">
      <c r="A60" s="280"/>
      <c r="B60" s="280"/>
      <c r="C60" s="281"/>
      <c r="D60" s="282"/>
      <c r="E60" s="247"/>
      <c r="F60" s="277"/>
      <c r="G60" s="240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1:6" ht="12.75">
      <c r="A63" s="238" t="s">
        <v>44</v>
      </c>
      <c r="B63" s="238"/>
      <c r="C63" s="240"/>
      <c r="D63" s="240"/>
      <c r="E63" s="247"/>
      <c r="F63" s="277"/>
    </row>
    <row r="64" spans="5:6" ht="21" thickBot="1">
      <c r="E64" s="174"/>
      <c r="F64" s="262"/>
    </row>
    <row r="65" spans="1:7" s="233" customFormat="1" ht="30">
      <c r="A65" s="299" t="s">
        <v>0</v>
      </c>
      <c r="B65" s="300"/>
      <c r="C65" s="300"/>
      <c r="D65" s="300"/>
      <c r="E65" s="301"/>
      <c r="F65" s="302"/>
      <c r="G65" s="232"/>
    </row>
    <row r="66" spans="1:7" s="233" customFormat="1" ht="30.75" thickBot="1">
      <c r="A66" s="303" t="s">
        <v>62</v>
      </c>
      <c r="B66" s="304"/>
      <c r="C66" s="304"/>
      <c r="D66" s="304"/>
      <c r="E66" s="305"/>
      <c r="F66" s="306"/>
      <c r="G66" s="232"/>
    </row>
    <row r="67" spans="5:7" ht="12.75">
      <c r="E67" s="174"/>
      <c r="F67" s="262"/>
      <c r="G67" s="174" t="s">
        <v>1</v>
      </c>
    </row>
    <row r="68" spans="1:8" ht="101.25">
      <c r="A68" s="285" t="s">
        <v>32</v>
      </c>
      <c r="B68" s="308" t="s">
        <v>41</v>
      </c>
      <c r="C68" s="308" t="s">
        <v>42</v>
      </c>
      <c r="D68" s="308" t="s">
        <v>33</v>
      </c>
      <c r="E68" s="308" t="s">
        <v>34</v>
      </c>
      <c r="F68" s="308" t="s">
        <v>35</v>
      </c>
      <c r="G68" s="240" t="s">
        <v>1</v>
      </c>
      <c r="H68" s="174" t="s">
        <v>1</v>
      </c>
    </row>
    <row r="69" spans="1:6" ht="12.75">
      <c r="A69" s="314">
        <v>41061</v>
      </c>
      <c r="B69" s="202">
        <v>174.93</v>
      </c>
      <c r="C69" s="288">
        <v>39.68</v>
      </c>
      <c r="D69" s="204">
        <v>93</v>
      </c>
      <c r="E69" s="204">
        <v>27</v>
      </c>
      <c r="F69" s="204">
        <v>1</v>
      </c>
    </row>
    <row r="70" spans="1:6" ht="12.75">
      <c r="A70" s="314">
        <v>41062</v>
      </c>
      <c r="B70" s="202">
        <v>33.76</v>
      </c>
      <c r="C70" s="221">
        <v>15.29</v>
      </c>
      <c r="D70" s="204">
        <v>101</v>
      </c>
      <c r="E70" s="204">
        <v>1</v>
      </c>
      <c r="F70" s="204">
        <v>1</v>
      </c>
    </row>
    <row r="71" spans="1:6" ht="21">
      <c r="A71" s="314">
        <v>41063</v>
      </c>
      <c r="B71" s="202">
        <v>15.19</v>
      </c>
      <c r="C71" s="221">
        <v>2.56</v>
      </c>
      <c r="D71" s="204">
        <v>83</v>
      </c>
      <c r="E71" s="289" t="s">
        <v>57</v>
      </c>
      <c r="F71" s="204">
        <v>1</v>
      </c>
    </row>
    <row r="72" spans="1:6" ht="21">
      <c r="A72" s="314">
        <v>41064</v>
      </c>
      <c r="B72" s="202">
        <v>100.95</v>
      </c>
      <c r="C72" s="221">
        <v>27.64</v>
      </c>
      <c r="D72" s="289" t="s">
        <v>57</v>
      </c>
      <c r="E72" s="204">
        <v>20</v>
      </c>
      <c r="F72" s="204">
        <v>1</v>
      </c>
    </row>
    <row r="73" spans="1:6" ht="12.75">
      <c r="A73" s="314">
        <v>41065</v>
      </c>
      <c r="B73" s="202">
        <v>161.57</v>
      </c>
      <c r="C73" s="221">
        <v>42.91</v>
      </c>
      <c r="D73" s="204">
        <v>88</v>
      </c>
      <c r="E73" s="204">
        <v>22</v>
      </c>
      <c r="F73" s="204">
        <v>5</v>
      </c>
    </row>
    <row r="74" spans="1:6" ht="21">
      <c r="A74" s="314">
        <v>41066</v>
      </c>
      <c r="B74" s="202">
        <v>138.95</v>
      </c>
      <c r="C74" s="221">
        <v>30.2</v>
      </c>
      <c r="D74" s="204">
        <v>73</v>
      </c>
      <c r="E74" s="204">
        <v>13</v>
      </c>
      <c r="F74" s="289" t="s">
        <v>57</v>
      </c>
    </row>
    <row r="75" spans="1:6" ht="21">
      <c r="A75" s="314">
        <v>41067</v>
      </c>
      <c r="B75" s="202">
        <v>146.09</v>
      </c>
      <c r="C75" s="221">
        <v>37.77</v>
      </c>
      <c r="D75" s="204">
        <v>88</v>
      </c>
      <c r="E75" s="204">
        <v>20</v>
      </c>
      <c r="F75" s="289" t="s">
        <v>57</v>
      </c>
    </row>
    <row r="76" spans="1:7" ht="12.75">
      <c r="A76" s="314">
        <v>41068</v>
      </c>
      <c r="B76" s="202">
        <v>133.87</v>
      </c>
      <c r="C76" s="221">
        <v>36.23</v>
      </c>
      <c r="D76" s="204">
        <v>104</v>
      </c>
      <c r="E76" s="204">
        <v>12</v>
      </c>
      <c r="F76" s="204">
        <v>3</v>
      </c>
      <c r="G76" s="174" t="s">
        <v>1</v>
      </c>
    </row>
    <row r="77" spans="1:6" ht="21">
      <c r="A77" s="314">
        <v>41069</v>
      </c>
      <c r="B77" s="202">
        <v>48.33</v>
      </c>
      <c r="C77" s="221">
        <v>10.91</v>
      </c>
      <c r="D77" s="204">
        <v>72</v>
      </c>
      <c r="E77" s="204">
        <v>3</v>
      </c>
      <c r="F77" s="289" t="s">
        <v>57</v>
      </c>
    </row>
    <row r="78" spans="1:6" ht="21">
      <c r="A78" s="314">
        <v>41070</v>
      </c>
      <c r="B78" s="202">
        <v>9.61</v>
      </c>
      <c r="C78" s="221">
        <v>0.32</v>
      </c>
      <c r="D78" s="204">
        <v>59</v>
      </c>
      <c r="E78" s="289" t="s">
        <v>57</v>
      </c>
      <c r="F78" s="289" t="s">
        <v>57</v>
      </c>
    </row>
    <row r="79" spans="1:6" ht="12.75">
      <c r="A79" s="314">
        <v>41071</v>
      </c>
      <c r="B79" s="202">
        <v>178.79</v>
      </c>
      <c r="C79" s="221">
        <v>4.01</v>
      </c>
      <c r="D79" s="204">
        <v>3</v>
      </c>
      <c r="E79" s="204">
        <v>17</v>
      </c>
      <c r="F79" s="204">
        <v>1</v>
      </c>
    </row>
    <row r="80" spans="1:6" ht="12.75">
      <c r="A80" s="314">
        <v>41072</v>
      </c>
      <c r="B80" s="202">
        <v>186.49</v>
      </c>
      <c r="C80" s="221">
        <v>45.51</v>
      </c>
      <c r="D80" s="204">
        <v>101</v>
      </c>
      <c r="E80" s="204">
        <v>15</v>
      </c>
      <c r="F80" s="204">
        <v>1</v>
      </c>
    </row>
    <row r="81" spans="1:6" ht="21">
      <c r="A81" s="314">
        <v>41073</v>
      </c>
      <c r="B81" s="202">
        <v>106.43</v>
      </c>
      <c r="C81" s="221">
        <v>24.52</v>
      </c>
      <c r="D81" s="204">
        <v>79</v>
      </c>
      <c r="E81" s="204">
        <v>10</v>
      </c>
      <c r="F81" s="289" t="s">
        <v>57</v>
      </c>
    </row>
    <row r="82" spans="1:6" ht="21">
      <c r="A82" s="314">
        <v>41074</v>
      </c>
      <c r="B82" s="202">
        <v>163.05</v>
      </c>
      <c r="C82" s="221">
        <v>37.03</v>
      </c>
      <c r="D82" s="204">
        <v>86</v>
      </c>
      <c r="E82" s="204">
        <v>21</v>
      </c>
      <c r="F82" s="289" t="s">
        <v>57</v>
      </c>
    </row>
    <row r="83" spans="1:6" ht="21">
      <c r="A83" s="314">
        <v>41075</v>
      </c>
      <c r="B83" s="202">
        <v>176.72</v>
      </c>
      <c r="C83" s="221">
        <v>47.48</v>
      </c>
      <c r="D83" s="204">
        <v>121</v>
      </c>
      <c r="E83" s="204">
        <v>12</v>
      </c>
      <c r="F83" s="289" t="s">
        <v>57</v>
      </c>
    </row>
    <row r="84" spans="1:6" ht="12.75">
      <c r="A84" s="314">
        <v>41076</v>
      </c>
      <c r="B84" s="202">
        <v>53.69</v>
      </c>
      <c r="C84" s="221">
        <v>6.96</v>
      </c>
      <c r="D84" s="204">
        <v>56</v>
      </c>
      <c r="E84" s="204">
        <v>3</v>
      </c>
      <c r="F84" s="204">
        <v>1</v>
      </c>
    </row>
    <row r="85" spans="1:7" ht="21">
      <c r="A85" s="314">
        <v>41077</v>
      </c>
      <c r="B85" s="202">
        <v>9.4</v>
      </c>
      <c r="C85" s="221">
        <v>0.8</v>
      </c>
      <c r="D85" s="204">
        <v>58</v>
      </c>
      <c r="E85" s="289" t="s">
        <v>57</v>
      </c>
      <c r="F85" s="289" t="s">
        <v>57</v>
      </c>
      <c r="G85" s="174" t="s">
        <v>1</v>
      </c>
    </row>
    <row r="86" spans="1:6" ht="12.75">
      <c r="A86" s="314">
        <v>41078</v>
      </c>
      <c r="B86" s="202">
        <v>153.53</v>
      </c>
      <c r="C86" s="221">
        <v>18.41</v>
      </c>
      <c r="D86" s="204">
        <v>2</v>
      </c>
      <c r="E86" s="204">
        <v>16</v>
      </c>
      <c r="F86" s="204">
        <v>2</v>
      </c>
    </row>
    <row r="87" spans="1:6" ht="21">
      <c r="A87" s="314">
        <v>41079</v>
      </c>
      <c r="B87" s="202">
        <v>116.3</v>
      </c>
      <c r="C87" s="221">
        <v>29.02</v>
      </c>
      <c r="D87" s="204">
        <v>97</v>
      </c>
      <c r="E87" s="204">
        <v>13</v>
      </c>
      <c r="F87" s="289" t="s">
        <v>57</v>
      </c>
    </row>
    <row r="88" spans="1:7" ht="12.75">
      <c r="A88" s="314">
        <v>41080</v>
      </c>
      <c r="B88" s="202">
        <v>114.35</v>
      </c>
      <c r="C88" s="221">
        <v>18.98</v>
      </c>
      <c r="D88" s="204">
        <v>99</v>
      </c>
      <c r="E88" s="204">
        <v>13</v>
      </c>
      <c r="F88" s="204">
        <v>3</v>
      </c>
      <c r="G88" s="174" t="s">
        <v>1</v>
      </c>
    </row>
    <row r="89" spans="1:8" ht="21">
      <c r="A89" s="314">
        <v>41081</v>
      </c>
      <c r="B89" s="202">
        <v>88.68</v>
      </c>
      <c r="C89" s="221">
        <v>21.48</v>
      </c>
      <c r="D89" s="204">
        <v>84</v>
      </c>
      <c r="E89" s="204">
        <v>13</v>
      </c>
      <c r="F89" s="289" t="s">
        <v>57</v>
      </c>
      <c r="H89" s="174" t="s">
        <v>1</v>
      </c>
    </row>
    <row r="90" spans="1:6" ht="12.75">
      <c r="A90" s="314">
        <v>41082</v>
      </c>
      <c r="B90" s="202">
        <v>94.32</v>
      </c>
      <c r="C90" s="221">
        <v>32.98</v>
      </c>
      <c r="D90" s="204">
        <v>95</v>
      </c>
      <c r="E90" s="204">
        <v>12</v>
      </c>
      <c r="F90" s="204">
        <v>1</v>
      </c>
    </row>
    <row r="91" spans="1:8" ht="21">
      <c r="A91" s="314">
        <v>41083</v>
      </c>
      <c r="B91" s="202">
        <v>58.65</v>
      </c>
      <c r="C91" s="221">
        <v>9.52</v>
      </c>
      <c r="D91" s="204">
        <v>98</v>
      </c>
      <c r="E91" s="204">
        <v>3</v>
      </c>
      <c r="F91" s="289" t="s">
        <v>57</v>
      </c>
      <c r="G91" s="174" t="s">
        <v>1</v>
      </c>
      <c r="H91" s="174" t="s">
        <v>1</v>
      </c>
    </row>
    <row r="92" spans="1:7" ht="21">
      <c r="A92" s="314">
        <v>41084</v>
      </c>
      <c r="B92" s="202">
        <v>13.28</v>
      </c>
      <c r="C92" s="289" t="s">
        <v>57</v>
      </c>
      <c r="D92" s="204">
        <v>75</v>
      </c>
      <c r="E92" s="289" t="s">
        <v>57</v>
      </c>
      <c r="F92" s="289" t="s">
        <v>57</v>
      </c>
      <c r="G92" s="174" t="s">
        <v>1</v>
      </c>
    </row>
    <row r="93" spans="1:6" ht="12.75">
      <c r="A93" s="314">
        <v>41085</v>
      </c>
      <c r="B93" s="202">
        <v>162.03</v>
      </c>
      <c r="C93" s="221">
        <v>22.95</v>
      </c>
      <c r="D93" s="204">
        <v>1</v>
      </c>
      <c r="E93" s="204">
        <v>19</v>
      </c>
      <c r="F93" s="204">
        <v>4</v>
      </c>
    </row>
    <row r="94" spans="1:6" ht="21">
      <c r="A94" s="314">
        <v>41086</v>
      </c>
      <c r="B94" s="202">
        <v>204.27</v>
      </c>
      <c r="C94" s="221">
        <v>51.92</v>
      </c>
      <c r="D94" s="204">
        <v>128</v>
      </c>
      <c r="E94" s="204">
        <v>22</v>
      </c>
      <c r="F94" s="289" t="s">
        <v>57</v>
      </c>
    </row>
    <row r="95" spans="1:6" ht="21">
      <c r="A95" s="314">
        <v>41087</v>
      </c>
      <c r="B95" s="202">
        <v>164.33</v>
      </c>
      <c r="C95" s="221">
        <v>31.79</v>
      </c>
      <c r="D95" s="204">
        <v>88</v>
      </c>
      <c r="E95" s="204">
        <v>15</v>
      </c>
      <c r="F95" s="289" t="s">
        <v>57</v>
      </c>
    </row>
    <row r="96" spans="1:8" ht="21">
      <c r="A96" s="314">
        <v>41088</v>
      </c>
      <c r="B96" s="202">
        <v>202.74</v>
      </c>
      <c r="C96" s="221">
        <v>68.14</v>
      </c>
      <c r="D96" s="204">
        <v>98</v>
      </c>
      <c r="E96" s="204">
        <v>22</v>
      </c>
      <c r="F96" s="289" t="s">
        <v>57</v>
      </c>
      <c r="H96" s="174" t="s">
        <v>1</v>
      </c>
    </row>
    <row r="97" spans="1:9" ht="21" customHeight="1">
      <c r="A97" s="314">
        <v>41089</v>
      </c>
      <c r="B97" s="202">
        <v>198.22</v>
      </c>
      <c r="C97" s="221">
        <v>59.04</v>
      </c>
      <c r="D97" s="204">
        <v>113</v>
      </c>
      <c r="E97" s="204">
        <v>22</v>
      </c>
      <c r="F97" s="289" t="s">
        <v>57</v>
      </c>
      <c r="I97" s="174" t="s">
        <v>1</v>
      </c>
    </row>
    <row r="98" spans="1:6" ht="21" customHeight="1">
      <c r="A98" s="314">
        <v>41090</v>
      </c>
      <c r="B98" s="202">
        <v>44.15</v>
      </c>
      <c r="C98" s="221">
        <v>10.32</v>
      </c>
      <c r="D98" s="204">
        <v>115</v>
      </c>
      <c r="E98" s="204">
        <v>2</v>
      </c>
      <c r="F98" s="289" t="s">
        <v>57</v>
      </c>
    </row>
    <row r="99" spans="1:6" ht="12.75">
      <c r="A99" s="174" t="s">
        <v>36</v>
      </c>
      <c r="B99" s="290">
        <f>SUM(B69:B98)</f>
        <v>3452.67</v>
      </c>
      <c r="C99" s="290">
        <f>SUM(C69:C98)</f>
        <v>784.3699999999999</v>
      </c>
      <c r="D99" s="309">
        <f>SUM(D69:D98)</f>
        <v>2358</v>
      </c>
      <c r="E99" s="293">
        <f>SUM(E69:E98)</f>
        <v>368</v>
      </c>
      <c r="F99" s="293">
        <f>SUM(F69:F98)</f>
        <v>25</v>
      </c>
    </row>
    <row r="100" spans="1:6" ht="12.75">
      <c r="A100" s="294"/>
      <c r="B100" s="294"/>
      <c r="C100" s="255"/>
      <c r="D100" s="255"/>
      <c r="E100" s="295"/>
      <c r="F100" s="296"/>
    </row>
    <row r="101" spans="3:7" ht="12.75">
      <c r="C101" s="297"/>
      <c r="G101" s="174" t="s">
        <v>1</v>
      </c>
    </row>
    <row r="102" ht="12.75">
      <c r="F102" s="174" t="s">
        <v>1</v>
      </c>
    </row>
    <row r="103" ht="12.75">
      <c r="H103" s="174" t="s">
        <v>1</v>
      </c>
    </row>
  </sheetData>
  <printOptions horizontalCentered="1"/>
  <pageMargins left="0.7" right="0.7" top="0.75" bottom="0.75" header="0.3" footer="0.3"/>
  <pageSetup fitToHeight="2" horizontalDpi="600" verticalDpi="600" orientation="portrait" scale="50" r:id="rId1"/>
  <rowBreaks count="1" manualBreakCount="1">
    <brk id="6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4"/>
  <sheetViews>
    <sheetView zoomScale="80" zoomScaleNormal="80" workbookViewId="0" topLeftCell="A28">
      <selection activeCell="A28" sqref="A1:XFD1048576"/>
    </sheetView>
  </sheetViews>
  <sheetFormatPr defaultColWidth="9.140625" defaultRowHeight="12.75"/>
  <cols>
    <col min="1" max="1" width="77.140625" style="174" customWidth="1"/>
    <col min="2" max="3" width="15.7109375" style="174" customWidth="1"/>
    <col min="4" max="4" width="14.7109375" style="174" customWidth="1"/>
    <col min="5" max="5" width="15.7109375" style="298" customWidth="1"/>
    <col min="6" max="6" width="15.4218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30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0.75" thickBot="1">
      <c r="A2" s="303" t="s">
        <v>63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556.02</v>
      </c>
      <c r="F5" s="245">
        <f>E5/E8</f>
        <v>0.1878718867943654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824.09</v>
      </c>
      <c r="F6" s="245">
        <f>E6/E8</f>
        <v>0.2784492341792896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v>1579.46</v>
      </c>
      <c r="F7" s="245">
        <f>E7/E8</f>
        <v>0.533678879026345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2959.57</v>
      </c>
      <c r="F8" s="244"/>
      <c r="H8" s="246"/>
    </row>
    <row r="9" spans="1:8" s="172" customFormat="1" ht="12.75">
      <c r="A9" s="243"/>
      <c r="C9" s="243"/>
      <c r="D9" s="243"/>
      <c r="E9" s="177"/>
      <c r="F9" s="244"/>
      <c r="H9" s="246"/>
    </row>
    <row r="10" spans="1:8" s="172" customFormat="1" ht="21" thickBot="1">
      <c r="A10" s="242"/>
      <c r="B10" s="242"/>
      <c r="C10" s="243"/>
      <c r="D10" s="243"/>
      <c r="F10" s="171"/>
      <c r="G10" s="249"/>
      <c r="H10" s="250"/>
    </row>
    <row r="11" spans="1:6" s="172" customFormat="1" ht="21" thickBot="1">
      <c r="A11" s="251" t="s">
        <v>45</v>
      </c>
      <c r="B11" s="246"/>
      <c r="C11" s="252"/>
      <c r="D11" s="252"/>
      <c r="E11" s="177"/>
      <c r="F11" s="252"/>
    </row>
    <row r="12" spans="1:6" s="172" customFormat="1" ht="12.75">
      <c r="A12" s="253" t="s">
        <v>5</v>
      </c>
      <c r="B12" s="253"/>
      <c r="C12" s="254"/>
      <c r="D12" s="254"/>
      <c r="E12" s="215">
        <v>376.95</v>
      </c>
      <c r="F12" s="313"/>
    </row>
    <row r="13" spans="1:6" s="172" customFormat="1" ht="12.75">
      <c r="A13" s="253" t="s">
        <v>43</v>
      </c>
      <c r="B13" s="253" t="s">
        <v>1</v>
      </c>
      <c r="C13" s="254"/>
      <c r="D13" s="254"/>
      <c r="E13" s="215">
        <v>516</v>
      </c>
      <c r="F13" s="252"/>
    </row>
    <row r="14" spans="1:6" s="172" customFormat="1" ht="12.75">
      <c r="A14" s="253" t="s">
        <v>52</v>
      </c>
      <c r="B14" s="253"/>
      <c r="C14" s="254" t="s">
        <v>10</v>
      </c>
      <c r="D14" s="254"/>
      <c r="E14" s="219">
        <v>77.3</v>
      </c>
      <c r="F14" s="252"/>
    </row>
    <row r="15" spans="1:6" s="172" customFormat="1" ht="12.75">
      <c r="A15" s="174" t="s">
        <v>46</v>
      </c>
      <c r="B15" s="174"/>
      <c r="C15" s="255"/>
      <c r="D15" s="255"/>
      <c r="E15" s="215">
        <v>5.87</v>
      </c>
      <c r="F15" s="255"/>
    </row>
    <row r="16" spans="1:8" s="172" customFormat="1" ht="12.75">
      <c r="A16" s="253" t="s">
        <v>6</v>
      </c>
      <c r="B16" s="253"/>
      <c r="C16" s="254"/>
      <c r="D16" s="254"/>
      <c r="E16" s="215">
        <v>177.32</v>
      </c>
      <c r="F16" s="252"/>
      <c r="G16" s="172" t="s">
        <v>1</v>
      </c>
      <c r="H16" s="172" t="s">
        <v>1</v>
      </c>
    </row>
    <row r="17" spans="1:7" s="172" customFormat="1" ht="12.75">
      <c r="A17" s="253" t="s">
        <v>8</v>
      </c>
      <c r="B17" s="253"/>
      <c r="C17" s="254"/>
      <c r="D17" s="254"/>
      <c r="E17" s="215">
        <v>12.16</v>
      </c>
      <c r="F17" s="252"/>
      <c r="G17" s="172" t="s">
        <v>1</v>
      </c>
    </row>
    <row r="18" spans="1:6" s="172" customFormat="1" ht="12.75">
      <c r="A18" s="253" t="s">
        <v>7</v>
      </c>
      <c r="B18" s="253"/>
      <c r="C18" s="254"/>
      <c r="D18" s="254"/>
      <c r="E18" s="216">
        <v>0</v>
      </c>
      <c r="F18" s="252"/>
    </row>
    <row r="19" spans="1:6" s="172" customFormat="1" ht="12.75">
      <c r="A19" s="253" t="s">
        <v>9</v>
      </c>
      <c r="B19" s="253"/>
      <c r="C19" s="254"/>
      <c r="D19" s="254"/>
      <c r="E19" s="216">
        <v>0</v>
      </c>
      <c r="F19" s="252"/>
    </row>
    <row r="20" spans="1:6" s="172" customFormat="1" ht="12.75">
      <c r="A20" s="253" t="s">
        <v>55</v>
      </c>
      <c r="B20" s="253"/>
      <c r="C20" s="254"/>
      <c r="D20" s="254"/>
      <c r="E20" s="216">
        <v>0</v>
      </c>
      <c r="F20" s="252"/>
    </row>
    <row r="21" spans="1:7" s="172" customFormat="1" ht="21" thickBot="1">
      <c r="A21" s="253" t="s">
        <v>47</v>
      </c>
      <c r="B21" s="253"/>
      <c r="C21" s="254"/>
      <c r="D21" s="254"/>
      <c r="E21" s="218">
        <v>4.55</v>
      </c>
      <c r="F21" s="252"/>
      <c r="G21" s="172" t="s">
        <v>1</v>
      </c>
    </row>
    <row r="22" spans="1:6" s="172" customFormat="1" ht="21" thickTop="1">
      <c r="A22" s="253"/>
      <c r="B22" s="253"/>
      <c r="C22" s="254"/>
      <c r="D22" s="254"/>
      <c r="E22" s="261">
        <f>SUM(E12:E21)</f>
        <v>1170.15</v>
      </c>
      <c r="F22" s="252"/>
    </row>
    <row r="23" spans="1:6" s="172" customFormat="1" ht="21" thickBot="1">
      <c r="A23" s="253"/>
      <c r="B23" s="253"/>
      <c r="C23" s="254"/>
      <c r="D23" s="254"/>
      <c r="E23" s="177"/>
      <c r="F23" s="252"/>
    </row>
    <row r="24" spans="1:7" s="172" customFormat="1" ht="21" thickBot="1">
      <c r="A24" s="256" t="s">
        <v>51</v>
      </c>
      <c r="B24" s="257"/>
      <c r="C24" s="258"/>
      <c r="D24" s="258"/>
      <c r="E24" s="178"/>
      <c r="F24" s="252" t="s">
        <v>10</v>
      </c>
      <c r="G24" s="172" t="s">
        <v>1</v>
      </c>
    </row>
    <row r="25" ht="12.75">
      <c r="E25" s="180"/>
    </row>
    <row r="26" spans="1:6" s="172" customFormat="1" ht="12.75">
      <c r="A26" s="174" t="s">
        <v>37</v>
      </c>
      <c r="B26" s="174"/>
      <c r="C26" s="255"/>
      <c r="D26" s="255"/>
      <c r="E26" s="315">
        <v>0</v>
      </c>
      <c r="F26" s="254"/>
    </row>
    <row r="27" spans="1:6" s="172" customFormat="1" ht="12.75">
      <c r="A27" s="174" t="s">
        <v>11</v>
      </c>
      <c r="B27" s="174"/>
      <c r="C27" s="255"/>
      <c r="D27" s="255"/>
      <c r="E27" s="217">
        <v>5.87</v>
      </c>
      <c r="F27" s="255"/>
    </row>
    <row r="28" spans="1:6" s="172" customFormat="1" ht="12.75">
      <c r="A28" s="174" t="s">
        <v>12</v>
      </c>
      <c r="B28" s="174"/>
      <c r="C28" s="255"/>
      <c r="D28" s="255"/>
      <c r="E28" s="259">
        <v>4.27</v>
      </c>
      <c r="F28" s="255"/>
    </row>
    <row r="29" spans="1:6" s="172" customFormat="1" ht="12.75">
      <c r="A29" s="174" t="s">
        <v>13</v>
      </c>
      <c r="B29" s="174"/>
      <c r="C29" s="255"/>
      <c r="D29" s="255"/>
      <c r="E29" s="259">
        <v>24.3</v>
      </c>
      <c r="F29" s="255"/>
    </row>
    <row r="30" spans="1:6" s="172" customFormat="1" ht="12.75">
      <c r="A30" s="174" t="s">
        <v>14</v>
      </c>
      <c r="B30" s="174"/>
      <c r="C30" s="255"/>
      <c r="D30" s="255"/>
      <c r="E30" s="219">
        <v>2.15</v>
      </c>
      <c r="F30" s="255"/>
    </row>
    <row r="31" spans="1:6" s="172" customFormat="1" ht="12.75">
      <c r="A31" s="174" t="s">
        <v>15</v>
      </c>
      <c r="B31" s="174"/>
      <c r="C31" s="255"/>
      <c r="D31" s="255"/>
      <c r="E31" s="259">
        <f>350*2/2000</f>
        <v>0.35</v>
      </c>
      <c r="F31" s="255"/>
    </row>
    <row r="32" spans="1:7" s="172" customFormat="1" ht="12.75">
      <c r="A32" s="174" t="s">
        <v>16</v>
      </c>
      <c r="B32" s="174"/>
      <c r="C32" s="255"/>
      <c r="D32" s="255"/>
      <c r="E32" s="215">
        <v>0.58</v>
      </c>
      <c r="F32" s="255"/>
      <c r="G32" s="172" t="s">
        <v>1</v>
      </c>
    </row>
    <row r="33" spans="1:6" s="172" customFormat="1" ht="12.75">
      <c r="A33" s="174" t="s">
        <v>17</v>
      </c>
      <c r="B33" s="174"/>
      <c r="C33" s="255"/>
      <c r="D33" s="255"/>
      <c r="E33" s="215">
        <v>4.04</v>
      </c>
      <c r="F33" s="255" t="s">
        <v>1</v>
      </c>
    </row>
    <row r="34" spans="1:6" s="172" customFormat="1" ht="12.75">
      <c r="A34" s="174" t="s">
        <v>38</v>
      </c>
      <c r="B34" s="174"/>
      <c r="C34" s="255"/>
      <c r="D34" s="255"/>
      <c r="E34" s="215">
        <v>0.9</v>
      </c>
      <c r="F34" s="254"/>
    </row>
    <row r="35" spans="1:6" s="172" customFormat="1" ht="12.75">
      <c r="A35" s="174" t="s">
        <v>50</v>
      </c>
      <c r="B35" s="255"/>
      <c r="C35" s="255"/>
      <c r="D35" s="179"/>
      <c r="E35" s="215">
        <v>0.05</v>
      </c>
      <c r="F35" s="254"/>
    </row>
    <row r="36" spans="1:7" s="172" customFormat="1" ht="21" thickBot="1">
      <c r="A36" s="174" t="s">
        <v>18</v>
      </c>
      <c r="B36" s="174"/>
      <c r="C36" s="255"/>
      <c r="D36" s="255"/>
      <c r="E36" s="307">
        <v>0</v>
      </c>
      <c r="F36" s="254" t="s">
        <v>1</v>
      </c>
      <c r="G36" s="172" t="s">
        <v>1</v>
      </c>
    </row>
    <row r="37" spans="1:6" s="172" customFormat="1" ht="21" thickTop="1">
      <c r="A37" s="174"/>
      <c r="B37" s="174"/>
      <c r="C37" s="255"/>
      <c r="D37" s="255"/>
      <c r="E37" s="261">
        <f>SUM(E26:E36)</f>
        <v>42.50999999999999</v>
      </c>
      <c r="F37" s="254"/>
    </row>
    <row r="38" spans="1:7" s="172" customFormat="1" ht="21" thickBot="1">
      <c r="A38" s="262"/>
      <c r="B38" s="262"/>
      <c r="C38" s="255"/>
      <c r="D38" s="255"/>
      <c r="E38" s="177"/>
      <c r="F38" s="263"/>
      <c r="G38" s="172" t="s">
        <v>1</v>
      </c>
    </row>
    <row r="39" spans="1:7" s="172" customFormat="1" ht="21" thickBot="1">
      <c r="A39" s="241" t="s">
        <v>19</v>
      </c>
      <c r="B39" s="242"/>
      <c r="C39" s="264"/>
      <c r="D39" s="243"/>
      <c r="E39" s="179"/>
      <c r="F39" s="244"/>
      <c r="G39" s="172" t="s">
        <v>1</v>
      </c>
    </row>
    <row r="40" spans="1:6" s="172" customFormat="1" ht="12.75">
      <c r="A40" s="243" t="s">
        <v>20</v>
      </c>
      <c r="B40" s="243"/>
      <c r="C40" s="243"/>
      <c r="D40" s="243" t="s">
        <v>1</v>
      </c>
      <c r="E40" s="215">
        <f>34+49.97+41.63</f>
        <v>125.6</v>
      </c>
      <c r="F40" s="244"/>
    </row>
    <row r="41" spans="1:8" s="172" customFormat="1" ht="12.75">
      <c r="A41" s="243" t="s">
        <v>39</v>
      </c>
      <c r="B41" s="243"/>
      <c r="C41" s="243"/>
      <c r="D41" s="243"/>
      <c r="E41" s="215">
        <v>9.23</v>
      </c>
      <c r="F41" s="244"/>
      <c r="H41" s="172" t="s">
        <v>1</v>
      </c>
    </row>
    <row r="42" spans="1:6" s="172" customFormat="1" ht="12.75">
      <c r="A42" s="243" t="s">
        <v>21</v>
      </c>
      <c r="B42" s="243"/>
      <c r="C42" s="243"/>
      <c r="D42" s="243"/>
      <c r="E42" s="215">
        <v>4.18</v>
      </c>
      <c r="F42" s="244" t="s">
        <v>1</v>
      </c>
    </row>
    <row r="43" spans="1:6" s="172" customFormat="1" ht="12.75">
      <c r="A43" s="243" t="s">
        <v>22</v>
      </c>
      <c r="B43" s="243"/>
      <c r="C43" s="243"/>
      <c r="D43" s="243"/>
      <c r="E43" s="215">
        <v>59.6</v>
      </c>
      <c r="F43" s="244"/>
    </row>
    <row r="44" spans="1:6" s="172" customFormat="1" ht="12.75">
      <c r="A44" s="243" t="s">
        <v>23</v>
      </c>
      <c r="B44" s="243"/>
      <c r="C44" s="243"/>
      <c r="D44" s="243"/>
      <c r="E44" s="215">
        <v>12.67</v>
      </c>
      <c r="F44" s="244"/>
    </row>
    <row r="45" spans="1:6" s="172" customFormat="1" ht="12.75">
      <c r="A45" s="243" t="s">
        <v>24</v>
      </c>
      <c r="B45" s="243"/>
      <c r="C45" s="243"/>
      <c r="D45" s="243"/>
      <c r="E45" s="215">
        <v>2.15</v>
      </c>
      <c r="F45" s="244" t="s">
        <v>1</v>
      </c>
    </row>
    <row r="46" spans="1:6" s="172" customFormat="1" ht="12.75">
      <c r="A46" s="243" t="s">
        <v>48</v>
      </c>
      <c r="B46" s="243"/>
      <c r="C46" s="243"/>
      <c r="D46" s="243"/>
      <c r="E46" s="215">
        <f>2.78+0.28+3.4</f>
        <v>6.459999999999999</v>
      </c>
      <c r="F46" s="244"/>
    </row>
    <row r="47" spans="1:6" s="172" customFormat="1" ht="21" thickBot="1">
      <c r="A47" s="243" t="s">
        <v>49</v>
      </c>
      <c r="B47" s="243"/>
      <c r="C47" s="243"/>
      <c r="D47" s="243"/>
      <c r="E47" s="218">
        <v>1.77</v>
      </c>
      <c r="F47" s="244"/>
    </row>
    <row r="48" spans="1:6" s="172" customFormat="1" ht="21" thickTop="1">
      <c r="A48" s="243" t="s">
        <v>1</v>
      </c>
      <c r="B48" s="243"/>
      <c r="C48" s="243"/>
      <c r="D48" s="243"/>
      <c r="E48" s="261">
        <f>SUM(E40:E47)</f>
        <v>221.66</v>
      </c>
      <c r="F48" s="244"/>
    </row>
    <row r="49" spans="1:6" s="172" customFormat="1" ht="21" thickBot="1">
      <c r="A49" s="243"/>
      <c r="B49" s="243"/>
      <c r="C49" s="243"/>
      <c r="D49" s="243"/>
      <c r="E49" s="177"/>
      <c r="F49" s="244"/>
    </row>
    <row r="50" spans="1:6" s="172" customFormat="1" ht="21" thickBot="1">
      <c r="A50" s="241" t="s">
        <v>25</v>
      </c>
      <c r="B50" s="242"/>
      <c r="C50" s="266"/>
      <c r="D50" s="242"/>
      <c r="E50" s="267">
        <f>E22+E48</f>
        <v>1391.8100000000002</v>
      </c>
      <c r="F50" s="244"/>
    </row>
    <row r="51" spans="1:6" s="172" customFormat="1" ht="12.75">
      <c r="A51" s="243"/>
      <c r="B51" s="243"/>
      <c r="C51" s="243"/>
      <c r="D51" s="243"/>
      <c r="E51" s="177"/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269">
        <f>B100</f>
        <v>3506.02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273">
        <f>E50</f>
        <v>1391.8100000000002</v>
      </c>
      <c r="F54" s="270">
        <f>E54/E53</f>
        <v>0.3969771992173462</v>
      </c>
    </row>
    <row r="55" spans="1:6" ht="12.75">
      <c r="A55" s="242" t="s">
        <v>28</v>
      </c>
      <c r="B55" s="242"/>
      <c r="C55" s="274"/>
      <c r="D55" s="274"/>
      <c r="E55" s="273">
        <f>E8</f>
        <v>2959.57</v>
      </c>
      <c r="F55" s="270">
        <f>F53-F54</f>
        <v>0.6030228007826538</v>
      </c>
    </row>
    <row r="56" spans="1:6" ht="12.75">
      <c r="A56" s="275"/>
      <c r="B56" s="275"/>
      <c r="C56" s="276"/>
      <c r="D56" s="277"/>
      <c r="E56" s="247"/>
      <c r="F56" s="278"/>
    </row>
    <row r="57" spans="1:6" s="172" customFormat="1" ht="21" thickBot="1">
      <c r="A57" s="246" t="s">
        <v>43</v>
      </c>
      <c r="B57" s="253" t="s">
        <v>1</v>
      </c>
      <c r="C57" s="254"/>
      <c r="D57" s="254"/>
      <c r="E57" s="311">
        <v>1377.04</v>
      </c>
      <c r="F57" s="252"/>
    </row>
    <row r="58" spans="1:6" ht="21" thickTop="1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29</v>
      </c>
      <c r="B59" s="279"/>
      <c r="C59" s="243"/>
      <c r="D59" s="243"/>
      <c r="E59" s="250"/>
      <c r="F59" s="312">
        <v>0</v>
      </c>
    </row>
    <row r="60" spans="1:7" ht="12.75">
      <c r="A60" s="280"/>
      <c r="B60" s="280"/>
      <c r="C60" s="281"/>
      <c r="D60" s="282"/>
      <c r="E60" s="247"/>
      <c r="F60" s="277"/>
      <c r="G60" s="240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1:6" ht="12.75">
      <c r="A63" s="238" t="s">
        <v>44</v>
      </c>
      <c r="B63" s="238"/>
      <c r="C63" s="240"/>
      <c r="D63" s="240"/>
      <c r="E63" s="247"/>
      <c r="F63" s="277"/>
    </row>
    <row r="64" spans="5:6" ht="21" thickBot="1">
      <c r="E64" s="174"/>
      <c r="F64" s="262"/>
    </row>
    <row r="65" spans="1:7" s="233" customFormat="1" ht="30">
      <c r="A65" s="299" t="s">
        <v>0</v>
      </c>
      <c r="B65" s="300"/>
      <c r="C65" s="300"/>
      <c r="D65" s="300"/>
      <c r="E65" s="301"/>
      <c r="F65" s="302"/>
      <c r="G65" s="232"/>
    </row>
    <row r="66" spans="1:7" s="233" customFormat="1" ht="30.75" thickBot="1">
      <c r="A66" s="303" t="s">
        <v>63</v>
      </c>
      <c r="B66" s="304"/>
      <c r="C66" s="304"/>
      <c r="D66" s="304"/>
      <c r="E66" s="305"/>
      <c r="F66" s="306"/>
      <c r="G66" s="232"/>
    </row>
    <row r="67" spans="5:7" ht="12.75">
      <c r="E67" s="174"/>
      <c r="F67" s="262"/>
      <c r="G67" s="174" t="s">
        <v>1</v>
      </c>
    </row>
    <row r="68" spans="1:8" ht="101.25">
      <c r="A68" s="285" t="s">
        <v>32</v>
      </c>
      <c r="B68" s="308" t="s">
        <v>41</v>
      </c>
      <c r="C68" s="308" t="s">
        <v>42</v>
      </c>
      <c r="D68" s="308" t="s">
        <v>33</v>
      </c>
      <c r="E68" s="308" t="s">
        <v>34</v>
      </c>
      <c r="F68" s="308" t="s">
        <v>35</v>
      </c>
      <c r="G68" s="240" t="s">
        <v>1</v>
      </c>
      <c r="H68" s="174" t="s">
        <v>1</v>
      </c>
    </row>
    <row r="69" spans="1:6" ht="21">
      <c r="A69" s="314">
        <v>41091</v>
      </c>
      <c r="B69" s="202">
        <v>14</v>
      </c>
      <c r="C69" s="288">
        <v>2.8</v>
      </c>
      <c r="D69" s="204">
        <v>88</v>
      </c>
      <c r="E69" s="289" t="s">
        <v>57</v>
      </c>
      <c r="F69" s="289" t="s">
        <v>57</v>
      </c>
    </row>
    <row r="70" spans="1:6" ht="21">
      <c r="A70" s="314">
        <v>41092</v>
      </c>
      <c r="B70" s="202">
        <v>92.84</v>
      </c>
      <c r="C70" s="221">
        <v>7.4</v>
      </c>
      <c r="D70" s="204">
        <v>1</v>
      </c>
      <c r="E70" s="204">
        <v>11</v>
      </c>
      <c r="F70" s="289" t="s">
        <v>57</v>
      </c>
    </row>
    <row r="71" spans="1:7" ht="12.75">
      <c r="A71" s="314">
        <v>41093</v>
      </c>
      <c r="B71" s="202">
        <v>192.8</v>
      </c>
      <c r="C71" s="221">
        <v>59.1</v>
      </c>
      <c r="D71" s="204">
        <v>104</v>
      </c>
      <c r="E71" s="204">
        <v>20</v>
      </c>
      <c r="F71" s="204">
        <v>2</v>
      </c>
      <c r="G71" s="174" t="s">
        <v>1</v>
      </c>
    </row>
    <row r="72" spans="1:6" ht="21">
      <c r="A72" s="314">
        <v>41094</v>
      </c>
      <c r="B72" s="202">
        <v>24.91</v>
      </c>
      <c r="C72" s="221">
        <v>1.44</v>
      </c>
      <c r="D72" s="204">
        <v>10</v>
      </c>
      <c r="E72" s="204">
        <v>3</v>
      </c>
      <c r="F72" s="289" t="s">
        <v>57</v>
      </c>
    </row>
    <row r="73" spans="1:6" ht="21">
      <c r="A73" s="314">
        <v>41095</v>
      </c>
      <c r="B73" s="202">
        <v>152.27</v>
      </c>
      <c r="C73" s="221">
        <v>35.74</v>
      </c>
      <c r="D73" s="204">
        <v>83</v>
      </c>
      <c r="E73" s="204">
        <v>18</v>
      </c>
      <c r="F73" s="289" t="s">
        <v>57</v>
      </c>
    </row>
    <row r="74" spans="1:6" ht="12.75">
      <c r="A74" s="314">
        <v>41096</v>
      </c>
      <c r="B74" s="202">
        <v>180.3</v>
      </c>
      <c r="C74" s="221">
        <v>46.76</v>
      </c>
      <c r="D74" s="204">
        <v>114</v>
      </c>
      <c r="E74" s="204">
        <v>25</v>
      </c>
      <c r="F74" s="204">
        <v>3</v>
      </c>
    </row>
    <row r="75" spans="1:6" ht="21">
      <c r="A75" s="314">
        <v>41097</v>
      </c>
      <c r="B75" s="202">
        <v>79.12</v>
      </c>
      <c r="C75" s="221">
        <v>13.28</v>
      </c>
      <c r="D75" s="204">
        <v>106</v>
      </c>
      <c r="E75" s="204">
        <v>3</v>
      </c>
      <c r="F75" s="289" t="s">
        <v>57</v>
      </c>
    </row>
    <row r="76" spans="1:7" ht="21">
      <c r="A76" s="314">
        <v>41098</v>
      </c>
      <c r="B76" s="202">
        <v>8.99</v>
      </c>
      <c r="C76" s="289" t="s">
        <v>57</v>
      </c>
      <c r="D76" s="204">
        <v>78</v>
      </c>
      <c r="E76" s="289" t="s">
        <v>57</v>
      </c>
      <c r="F76" s="289" t="s">
        <v>57</v>
      </c>
      <c r="G76" s="174" t="s">
        <v>1</v>
      </c>
    </row>
    <row r="77" spans="1:6" ht="12.75">
      <c r="A77" s="314">
        <v>41099</v>
      </c>
      <c r="B77" s="202">
        <v>198.13</v>
      </c>
      <c r="C77" s="221">
        <v>9.35</v>
      </c>
      <c r="D77" s="204">
        <v>3</v>
      </c>
      <c r="E77" s="204">
        <v>17</v>
      </c>
      <c r="F77" s="204">
        <v>2</v>
      </c>
    </row>
    <row r="78" spans="1:7" ht="21">
      <c r="A78" s="314">
        <v>41100</v>
      </c>
      <c r="B78" s="202">
        <v>170.81</v>
      </c>
      <c r="C78" s="221">
        <v>23.98</v>
      </c>
      <c r="D78" s="204">
        <v>90</v>
      </c>
      <c r="E78" s="204">
        <v>16</v>
      </c>
      <c r="F78" s="289" t="s">
        <v>57</v>
      </c>
      <c r="G78" s="174" t="s">
        <v>1</v>
      </c>
    </row>
    <row r="79" spans="1:6" ht="21">
      <c r="A79" s="314">
        <v>41101</v>
      </c>
      <c r="B79" s="202">
        <v>154.5</v>
      </c>
      <c r="C79" s="221">
        <v>54.96</v>
      </c>
      <c r="D79" s="204">
        <v>100</v>
      </c>
      <c r="E79" s="204">
        <v>14</v>
      </c>
      <c r="F79" s="289" t="s">
        <v>57</v>
      </c>
    </row>
    <row r="80" spans="1:6" ht="12.75">
      <c r="A80" s="314">
        <v>41102</v>
      </c>
      <c r="B80" s="202">
        <v>193.95</v>
      </c>
      <c r="C80" s="221">
        <v>39.45</v>
      </c>
      <c r="D80" s="204">
        <v>68</v>
      </c>
      <c r="E80" s="204">
        <v>24</v>
      </c>
      <c r="F80" s="204">
        <v>1</v>
      </c>
    </row>
    <row r="81" spans="1:6" ht="12.75">
      <c r="A81" s="314">
        <v>41103</v>
      </c>
      <c r="B81" s="202">
        <v>141.59</v>
      </c>
      <c r="C81" s="221">
        <v>25.51</v>
      </c>
      <c r="D81" s="204">
        <v>81</v>
      </c>
      <c r="E81" s="204">
        <v>16</v>
      </c>
      <c r="F81" s="204">
        <v>2</v>
      </c>
    </row>
    <row r="82" spans="1:6" ht="21">
      <c r="A82" s="314">
        <v>41104</v>
      </c>
      <c r="B82" s="202">
        <v>46.24</v>
      </c>
      <c r="C82" s="221">
        <v>10.56</v>
      </c>
      <c r="D82" s="204">
        <v>76</v>
      </c>
      <c r="E82" s="204">
        <v>2</v>
      </c>
      <c r="F82" s="289" t="s">
        <v>57</v>
      </c>
    </row>
    <row r="83" spans="1:6" ht="21">
      <c r="A83" s="314">
        <v>41105</v>
      </c>
      <c r="B83" s="202">
        <v>17.65</v>
      </c>
      <c r="C83" s="221">
        <v>3.57</v>
      </c>
      <c r="D83" s="204">
        <v>71</v>
      </c>
      <c r="E83" s="289" t="s">
        <v>57</v>
      </c>
      <c r="F83" s="289" t="s">
        <v>57</v>
      </c>
    </row>
    <row r="84" spans="1:6" ht="12.75">
      <c r="A84" s="314">
        <v>41106</v>
      </c>
      <c r="B84" s="202">
        <v>175.17</v>
      </c>
      <c r="C84" s="221">
        <v>13.68</v>
      </c>
      <c r="D84" s="204">
        <v>2</v>
      </c>
      <c r="E84" s="204">
        <v>19</v>
      </c>
      <c r="F84" s="316">
        <v>1</v>
      </c>
    </row>
    <row r="85" spans="1:7" ht="12.75">
      <c r="A85" s="314">
        <v>41107</v>
      </c>
      <c r="B85" s="202">
        <v>158.75</v>
      </c>
      <c r="C85" s="221">
        <v>45.1</v>
      </c>
      <c r="D85" s="204">
        <v>104</v>
      </c>
      <c r="E85" s="204">
        <v>15</v>
      </c>
      <c r="F85" s="316">
        <v>1</v>
      </c>
      <c r="G85" s="174" t="s">
        <v>1</v>
      </c>
    </row>
    <row r="86" spans="1:6" ht="12.75">
      <c r="A86" s="314">
        <v>41108</v>
      </c>
      <c r="B86" s="202">
        <v>184.72</v>
      </c>
      <c r="C86" s="221">
        <v>59.64</v>
      </c>
      <c r="D86" s="204">
        <v>87</v>
      </c>
      <c r="E86" s="204">
        <v>17</v>
      </c>
      <c r="F86" s="316" t="s">
        <v>57</v>
      </c>
    </row>
    <row r="87" spans="1:6" ht="12.75">
      <c r="A87" s="314">
        <v>41109</v>
      </c>
      <c r="B87" s="202">
        <v>208.41</v>
      </c>
      <c r="C87" s="221">
        <v>42.2</v>
      </c>
      <c r="D87" s="204">
        <v>91</v>
      </c>
      <c r="E87" s="204">
        <v>22</v>
      </c>
      <c r="F87" s="316">
        <v>2</v>
      </c>
    </row>
    <row r="88" spans="1:7" ht="21">
      <c r="A88" s="314">
        <v>41110</v>
      </c>
      <c r="B88" s="202">
        <v>121.94</v>
      </c>
      <c r="C88" s="221">
        <v>42.27</v>
      </c>
      <c r="D88" s="204">
        <v>106</v>
      </c>
      <c r="E88" s="204">
        <v>15</v>
      </c>
      <c r="F88" s="289" t="s">
        <v>57</v>
      </c>
      <c r="G88" s="174" t="s">
        <v>1</v>
      </c>
    </row>
    <row r="89" spans="1:8" ht="21">
      <c r="A89" s="314">
        <v>41111</v>
      </c>
      <c r="B89" s="202">
        <v>56.84</v>
      </c>
      <c r="C89" s="221">
        <v>7.84</v>
      </c>
      <c r="D89" s="204">
        <v>72</v>
      </c>
      <c r="E89" s="204">
        <v>3</v>
      </c>
      <c r="F89" s="289" t="s">
        <v>57</v>
      </c>
      <c r="H89" s="174" t="s">
        <v>1</v>
      </c>
    </row>
    <row r="90" spans="1:6" ht="21">
      <c r="A90" s="314">
        <v>41112</v>
      </c>
      <c r="B90" s="202">
        <v>10.31</v>
      </c>
      <c r="C90" s="221">
        <v>5.76</v>
      </c>
      <c r="D90" s="204">
        <v>63</v>
      </c>
      <c r="E90" s="289" t="s">
        <v>57</v>
      </c>
      <c r="F90" s="289" t="s">
        <v>57</v>
      </c>
    </row>
    <row r="91" spans="1:8" ht="21">
      <c r="A91" s="314">
        <v>41113</v>
      </c>
      <c r="B91" s="202">
        <v>105.39</v>
      </c>
      <c r="C91" s="221">
        <v>36.82</v>
      </c>
      <c r="D91" s="204">
        <v>0</v>
      </c>
      <c r="E91" s="204">
        <v>16</v>
      </c>
      <c r="F91" s="289" t="s">
        <v>57</v>
      </c>
      <c r="G91" s="174" t="s">
        <v>1</v>
      </c>
      <c r="H91" s="174" t="s">
        <v>1</v>
      </c>
    </row>
    <row r="92" spans="1:7" ht="12.75">
      <c r="A92" s="314">
        <v>41114</v>
      </c>
      <c r="B92" s="202">
        <v>133.52</v>
      </c>
      <c r="C92" s="221">
        <v>40.95</v>
      </c>
      <c r="D92" s="204">
        <v>92</v>
      </c>
      <c r="E92" s="204">
        <v>18</v>
      </c>
      <c r="F92" s="204">
        <v>2</v>
      </c>
      <c r="G92" s="174" t="s">
        <v>1</v>
      </c>
    </row>
    <row r="93" spans="1:6" ht="12.75">
      <c r="A93" s="314">
        <v>41115</v>
      </c>
      <c r="B93" s="202">
        <v>121.24</v>
      </c>
      <c r="C93" s="221">
        <v>48.16</v>
      </c>
      <c r="D93" s="204">
        <v>99</v>
      </c>
      <c r="E93" s="204">
        <v>12</v>
      </c>
      <c r="F93" s="204">
        <v>2</v>
      </c>
    </row>
    <row r="94" spans="1:6" ht="21">
      <c r="A94" s="314">
        <v>41116</v>
      </c>
      <c r="B94" s="202">
        <v>130.6</v>
      </c>
      <c r="C94" s="221">
        <v>29.35</v>
      </c>
      <c r="D94" s="204">
        <v>73</v>
      </c>
      <c r="E94" s="204">
        <v>19</v>
      </c>
      <c r="F94" s="289" t="s">
        <v>57</v>
      </c>
    </row>
    <row r="95" spans="1:6" ht="12.75">
      <c r="A95" s="314">
        <v>41117</v>
      </c>
      <c r="B95" s="202">
        <v>124.17</v>
      </c>
      <c r="C95" s="221">
        <v>36.17</v>
      </c>
      <c r="D95" s="204">
        <v>98</v>
      </c>
      <c r="E95" s="204">
        <v>17</v>
      </c>
      <c r="F95" s="204">
        <v>2</v>
      </c>
    </row>
    <row r="96" spans="1:8" ht="21">
      <c r="A96" s="314">
        <v>41118</v>
      </c>
      <c r="B96" s="202">
        <v>69.36</v>
      </c>
      <c r="C96" s="221">
        <v>10.53</v>
      </c>
      <c r="D96" s="204">
        <v>76</v>
      </c>
      <c r="E96" s="204">
        <v>3</v>
      </c>
      <c r="F96" s="289" t="s">
        <v>57</v>
      </c>
      <c r="H96" s="174" t="s">
        <v>1</v>
      </c>
    </row>
    <row r="97" spans="1:9" ht="21" customHeight="1">
      <c r="A97" s="314">
        <v>41119</v>
      </c>
      <c r="B97" s="202">
        <v>15.11</v>
      </c>
      <c r="C97" s="221">
        <v>2.72</v>
      </c>
      <c r="D97" s="204">
        <v>76</v>
      </c>
      <c r="E97" s="289" t="s">
        <v>57</v>
      </c>
      <c r="F97" s="289" t="s">
        <v>57</v>
      </c>
      <c r="I97" s="174" t="s">
        <v>1</v>
      </c>
    </row>
    <row r="98" spans="1:6" ht="21" customHeight="1">
      <c r="A98" s="314">
        <v>41120</v>
      </c>
      <c r="B98" s="202">
        <v>104.83</v>
      </c>
      <c r="C98" s="221">
        <v>10.19</v>
      </c>
      <c r="D98" s="204">
        <v>1</v>
      </c>
      <c r="E98" s="204">
        <v>14</v>
      </c>
      <c r="F98" s="204">
        <v>0</v>
      </c>
    </row>
    <row r="99" spans="1:6" ht="21" customHeight="1">
      <c r="A99" s="314">
        <v>41121</v>
      </c>
      <c r="B99" s="202">
        <v>117.56</v>
      </c>
      <c r="C99" s="221">
        <v>58.81</v>
      </c>
      <c r="D99" s="204">
        <v>124</v>
      </c>
      <c r="E99" s="204">
        <v>20</v>
      </c>
      <c r="F99" s="204">
        <v>1</v>
      </c>
    </row>
    <row r="100" spans="1:6" ht="12.75">
      <c r="A100" s="174" t="s">
        <v>36</v>
      </c>
      <c r="B100" s="290">
        <f>SUM(B69:B99)</f>
        <v>3506.02</v>
      </c>
      <c r="C100" s="309">
        <f>SUM(C69:C99)</f>
        <v>824.0900000000001</v>
      </c>
      <c r="D100" s="309">
        <f>SUM(D69:D99)</f>
        <v>2237</v>
      </c>
      <c r="E100" s="293">
        <f>SUM(E69:E99)</f>
        <v>379</v>
      </c>
      <c r="F100" s="293">
        <f>SUM(F69:F99)</f>
        <v>21</v>
      </c>
    </row>
    <row r="101" spans="1:6" ht="12.75">
      <c r="A101" s="294"/>
      <c r="B101" s="294"/>
      <c r="C101" s="255"/>
      <c r="D101" s="255"/>
      <c r="E101" s="295"/>
      <c r="F101" s="296"/>
    </row>
    <row r="102" spans="3:7" ht="12.75">
      <c r="C102" s="297"/>
      <c r="G102" s="174" t="s">
        <v>1</v>
      </c>
    </row>
    <row r="103" ht="12.75">
      <c r="F103" s="174" t="s">
        <v>1</v>
      </c>
    </row>
    <row r="104" ht="12.75">
      <c r="H104" s="174" t="s">
        <v>1</v>
      </c>
    </row>
  </sheetData>
  <printOptions horizontalCentered="1"/>
  <pageMargins left="0.75" right="0.75" top="0.75" bottom="0.75" header="0.3" footer="0.3"/>
  <pageSetup fitToHeight="2"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workbookViewId="0" topLeftCell="A21">
      <selection activeCell="A21" sqref="A1:XFD1048576"/>
    </sheetView>
  </sheetViews>
  <sheetFormatPr defaultColWidth="9.140625" defaultRowHeight="12.75"/>
  <cols>
    <col min="1" max="1" width="77.140625" style="174" customWidth="1"/>
    <col min="2" max="3" width="15.7109375" style="174" customWidth="1"/>
    <col min="4" max="4" width="14.7109375" style="174" customWidth="1"/>
    <col min="5" max="5" width="15.7109375" style="298" customWidth="1"/>
    <col min="6" max="6" width="15.4218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30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0.75" thickBot="1">
      <c r="A2" s="303" t="s">
        <v>64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431.66</v>
      </c>
      <c r="F5" s="245">
        <f>E5/E8</f>
        <v>0.13528777564657063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1107.47</v>
      </c>
      <c r="F6" s="245">
        <f>E6/E8</f>
        <v>0.34709529003221884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v>1651.55</v>
      </c>
      <c r="F7" s="245">
        <f>E7/E8</f>
        <v>0.5176169343212105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3190.6800000000003</v>
      </c>
      <c r="F8" s="244"/>
      <c r="H8" s="246"/>
    </row>
    <row r="9" spans="1:8" s="172" customFormat="1" ht="12.75">
      <c r="A9" s="243"/>
      <c r="C9" s="243"/>
      <c r="D9" s="243"/>
      <c r="E9" s="177"/>
      <c r="F9" s="244"/>
      <c r="H9" s="246"/>
    </row>
    <row r="10" spans="1:8" s="172" customFormat="1" ht="21" thickBot="1">
      <c r="A10" s="242"/>
      <c r="B10" s="242"/>
      <c r="C10" s="243"/>
      <c r="D10" s="243"/>
      <c r="F10" s="171"/>
      <c r="G10" s="249"/>
      <c r="H10" s="250"/>
    </row>
    <row r="11" spans="1:6" s="172" customFormat="1" ht="21" thickBot="1">
      <c r="A11" s="251" t="s">
        <v>45</v>
      </c>
      <c r="B11" s="246"/>
      <c r="C11" s="252"/>
      <c r="D11" s="252"/>
      <c r="E11" s="177"/>
      <c r="F11" s="252"/>
    </row>
    <row r="12" spans="1:6" s="172" customFormat="1" ht="12.75">
      <c r="A12" s="253" t="s">
        <v>5</v>
      </c>
      <c r="B12" s="253"/>
      <c r="C12" s="254"/>
      <c r="D12" s="254"/>
      <c r="E12" s="215">
        <v>89.03</v>
      </c>
      <c r="F12" s="313"/>
    </row>
    <row r="13" spans="1:6" s="172" customFormat="1" ht="12.75">
      <c r="A13" s="253" t="s">
        <v>43</v>
      </c>
      <c r="B13" s="253" t="s">
        <v>1</v>
      </c>
      <c r="C13" s="254"/>
      <c r="D13" s="254"/>
      <c r="E13" s="215">
        <v>744.64</v>
      </c>
      <c r="F13" s="252"/>
    </row>
    <row r="14" spans="1:6" s="172" customFormat="1" ht="12.75">
      <c r="A14" s="253" t="s">
        <v>52</v>
      </c>
      <c r="B14" s="253"/>
      <c r="C14" s="254" t="s">
        <v>10</v>
      </c>
      <c r="D14" s="254"/>
      <c r="E14" s="219">
        <v>169.46</v>
      </c>
      <c r="F14" s="252"/>
    </row>
    <row r="15" spans="1:6" s="172" customFormat="1" ht="12.75">
      <c r="A15" s="174" t="s">
        <v>46</v>
      </c>
      <c r="B15" s="174"/>
      <c r="C15" s="255"/>
      <c r="D15" s="255"/>
      <c r="E15" s="215">
        <v>2.59</v>
      </c>
      <c r="F15" s="255"/>
    </row>
    <row r="16" spans="1:8" s="172" customFormat="1" ht="12.75">
      <c r="A16" s="253" t="s">
        <v>6</v>
      </c>
      <c r="B16" s="253"/>
      <c r="C16" s="254"/>
      <c r="D16" s="254"/>
      <c r="E16" s="215">
        <v>102.52</v>
      </c>
      <c r="F16" s="252"/>
      <c r="G16" s="172" t="s">
        <v>1</v>
      </c>
      <c r="H16" s="172" t="s">
        <v>1</v>
      </c>
    </row>
    <row r="17" spans="1:7" s="172" customFormat="1" ht="12.75">
      <c r="A17" s="253" t="s">
        <v>8</v>
      </c>
      <c r="B17" s="253"/>
      <c r="C17" s="254"/>
      <c r="D17" s="254"/>
      <c r="E17" s="215">
        <v>65.83</v>
      </c>
      <c r="F17" s="252"/>
      <c r="G17" s="172" t="s">
        <v>1</v>
      </c>
    </row>
    <row r="18" spans="1:6" s="172" customFormat="1" ht="12.75">
      <c r="A18" s="253" t="s">
        <v>7</v>
      </c>
      <c r="B18" s="253"/>
      <c r="C18" s="254"/>
      <c r="D18" s="254"/>
      <c r="E18" s="216">
        <v>0</v>
      </c>
      <c r="F18" s="252"/>
    </row>
    <row r="19" spans="1:6" s="172" customFormat="1" ht="12.75">
      <c r="A19" s="253" t="s">
        <v>9</v>
      </c>
      <c r="B19" s="253"/>
      <c r="C19" s="254"/>
      <c r="D19" s="254"/>
      <c r="E19" s="216">
        <v>0</v>
      </c>
      <c r="F19" s="252"/>
    </row>
    <row r="20" spans="1:6" s="172" customFormat="1" ht="12.75">
      <c r="A20" s="253" t="s">
        <v>55</v>
      </c>
      <c r="B20" s="253"/>
      <c r="C20" s="254"/>
      <c r="D20" s="254"/>
      <c r="E20" s="215">
        <v>497.66</v>
      </c>
      <c r="F20" s="252"/>
    </row>
    <row r="21" spans="1:7" s="172" customFormat="1" ht="12.75">
      <c r="A21" s="253" t="s">
        <v>47</v>
      </c>
      <c r="B21" s="253"/>
      <c r="C21" s="254"/>
      <c r="D21" s="254"/>
      <c r="E21" s="216">
        <v>0</v>
      </c>
      <c r="F21" s="252"/>
      <c r="G21" s="172" t="s">
        <v>1</v>
      </c>
    </row>
    <row r="22" spans="1:6" s="172" customFormat="1" ht="12.75">
      <c r="A22" s="253"/>
      <c r="B22" s="253"/>
      <c r="C22" s="254"/>
      <c r="D22" s="254"/>
      <c r="E22" s="261">
        <f>SUM(E12:E21)</f>
        <v>1671.73</v>
      </c>
      <c r="F22" s="252"/>
    </row>
    <row r="23" spans="1:6" s="172" customFormat="1" ht="21" thickBot="1">
      <c r="A23" s="253"/>
      <c r="B23" s="253"/>
      <c r="C23" s="254"/>
      <c r="D23" s="254"/>
      <c r="E23" s="177"/>
      <c r="F23" s="252"/>
    </row>
    <row r="24" spans="1:7" s="172" customFormat="1" ht="21" thickBot="1">
      <c r="A24" s="256" t="s">
        <v>51</v>
      </c>
      <c r="B24" s="257"/>
      <c r="C24" s="258"/>
      <c r="D24" s="258"/>
      <c r="E24" s="178"/>
      <c r="F24" s="252" t="s">
        <v>10</v>
      </c>
      <c r="G24" s="172" t="s">
        <v>1</v>
      </c>
    </row>
    <row r="25" ht="12.75">
      <c r="E25" s="180"/>
    </row>
    <row r="26" spans="1:6" s="172" customFormat="1" ht="12.75">
      <c r="A26" s="174" t="s">
        <v>37</v>
      </c>
      <c r="B26" s="174"/>
      <c r="C26" s="255"/>
      <c r="D26" s="255"/>
      <c r="E26" s="315">
        <v>0</v>
      </c>
      <c r="F26" s="254"/>
    </row>
    <row r="27" spans="1:6" s="172" customFormat="1" ht="12.75">
      <c r="A27" s="174" t="s">
        <v>11</v>
      </c>
      <c r="B27" s="174"/>
      <c r="C27" s="255"/>
      <c r="D27" s="255"/>
      <c r="E27" s="217">
        <v>6.19</v>
      </c>
      <c r="F27" s="255"/>
    </row>
    <row r="28" spans="1:6" s="172" customFormat="1" ht="12.75">
      <c r="A28" s="174" t="s">
        <v>12</v>
      </c>
      <c r="B28" s="174"/>
      <c r="C28" s="255"/>
      <c r="D28" s="255"/>
      <c r="E28" s="259">
        <v>4.42</v>
      </c>
      <c r="F28" s="255"/>
    </row>
    <row r="29" spans="1:6" s="172" customFormat="1" ht="12.75">
      <c r="A29" s="174" t="s">
        <v>13</v>
      </c>
      <c r="B29" s="174"/>
      <c r="C29" s="255"/>
      <c r="D29" s="255"/>
      <c r="E29" s="259">
        <v>48.6</v>
      </c>
      <c r="F29" s="255"/>
    </row>
    <row r="30" spans="1:6" s="172" customFormat="1" ht="12.75">
      <c r="A30" s="174" t="s">
        <v>14</v>
      </c>
      <c r="B30" s="174"/>
      <c r="C30" s="255"/>
      <c r="D30" s="255"/>
      <c r="E30" s="219">
        <v>3.68</v>
      </c>
      <c r="F30" s="255"/>
    </row>
    <row r="31" spans="1:6" s="172" customFormat="1" ht="12.75">
      <c r="A31" s="174" t="s">
        <v>15</v>
      </c>
      <c r="B31" s="174"/>
      <c r="C31" s="255"/>
      <c r="D31" s="255"/>
      <c r="E31" s="259">
        <f>1000*2/2000</f>
        <v>1</v>
      </c>
      <c r="F31" s="255"/>
    </row>
    <row r="32" spans="1:7" s="172" customFormat="1" ht="12.75">
      <c r="A32" s="174" t="s">
        <v>16</v>
      </c>
      <c r="B32" s="174"/>
      <c r="C32" s="255"/>
      <c r="D32" s="255"/>
      <c r="E32" s="215">
        <v>0.5</v>
      </c>
      <c r="F32" s="255"/>
      <c r="G32" s="172" t="s">
        <v>1</v>
      </c>
    </row>
    <row r="33" spans="1:6" s="172" customFormat="1" ht="12.75">
      <c r="A33" s="174" t="s">
        <v>17</v>
      </c>
      <c r="B33" s="174"/>
      <c r="C33" s="255"/>
      <c r="D33" s="255"/>
      <c r="E33" s="215">
        <v>6.64</v>
      </c>
      <c r="F33" s="255" t="s">
        <v>1</v>
      </c>
    </row>
    <row r="34" spans="1:6" s="172" customFormat="1" ht="12.75">
      <c r="A34" s="174" t="s">
        <v>38</v>
      </c>
      <c r="B34" s="174"/>
      <c r="C34" s="255"/>
      <c r="D34" s="255"/>
      <c r="E34" s="215">
        <v>0.64</v>
      </c>
      <c r="F34" s="254"/>
    </row>
    <row r="35" spans="1:6" s="172" customFormat="1" ht="12.75">
      <c r="A35" s="174" t="s">
        <v>50</v>
      </c>
      <c r="B35" s="255"/>
      <c r="C35" s="255"/>
      <c r="D35" s="179"/>
      <c r="E35" s="215">
        <v>0.09</v>
      </c>
      <c r="F35" s="254"/>
    </row>
    <row r="36" spans="1:7" s="172" customFormat="1" ht="21" thickBot="1">
      <c r="A36" s="174" t="s">
        <v>18</v>
      </c>
      <c r="B36" s="174"/>
      <c r="C36" s="255"/>
      <c r="D36" s="255"/>
      <c r="E36" s="307">
        <v>0</v>
      </c>
      <c r="F36" s="254" t="s">
        <v>1</v>
      </c>
      <c r="G36" s="172" t="s">
        <v>1</v>
      </c>
    </row>
    <row r="37" spans="1:6" s="172" customFormat="1" ht="21" thickTop="1">
      <c r="A37" s="174"/>
      <c r="B37" s="174"/>
      <c r="C37" s="255"/>
      <c r="D37" s="255"/>
      <c r="E37" s="261">
        <f>SUM(E26:E36)</f>
        <v>71.76</v>
      </c>
      <c r="F37" s="254"/>
    </row>
    <row r="38" spans="1:7" s="172" customFormat="1" ht="21" thickBot="1">
      <c r="A38" s="262"/>
      <c r="B38" s="262"/>
      <c r="C38" s="255"/>
      <c r="D38" s="255"/>
      <c r="E38" s="177"/>
      <c r="F38" s="263"/>
      <c r="G38" s="172" t="s">
        <v>1</v>
      </c>
    </row>
    <row r="39" spans="1:7" s="172" customFormat="1" ht="21" thickBot="1">
      <c r="A39" s="241" t="s">
        <v>19</v>
      </c>
      <c r="B39" s="242"/>
      <c r="C39" s="264"/>
      <c r="D39" s="243"/>
      <c r="E39" s="179"/>
      <c r="F39" s="244"/>
      <c r="G39" s="172" t="s">
        <v>1</v>
      </c>
    </row>
    <row r="40" spans="1:6" s="172" customFormat="1" ht="12.75">
      <c r="A40" s="243" t="s">
        <v>20</v>
      </c>
      <c r="B40" s="243"/>
      <c r="C40" s="243"/>
      <c r="D40" s="243" t="s">
        <v>1</v>
      </c>
      <c r="E40" s="215">
        <v>113.49</v>
      </c>
      <c r="F40" s="244"/>
    </row>
    <row r="41" spans="1:8" s="172" customFormat="1" ht="12.75">
      <c r="A41" s="243" t="s">
        <v>39</v>
      </c>
      <c r="B41" s="243"/>
      <c r="C41" s="243"/>
      <c r="D41" s="243"/>
      <c r="E41" s="215">
        <v>8.13</v>
      </c>
      <c r="F41" s="244"/>
      <c r="H41" s="172" t="s">
        <v>1</v>
      </c>
    </row>
    <row r="42" spans="1:6" s="172" customFormat="1" ht="12.75">
      <c r="A42" s="243" t="s">
        <v>21</v>
      </c>
      <c r="B42" s="243"/>
      <c r="C42" s="243"/>
      <c r="D42" s="243"/>
      <c r="E42" s="216">
        <v>0</v>
      </c>
      <c r="F42" s="244" t="s">
        <v>1</v>
      </c>
    </row>
    <row r="43" spans="1:6" s="172" customFormat="1" ht="12.75">
      <c r="A43" s="243" t="s">
        <v>22</v>
      </c>
      <c r="B43" s="243"/>
      <c r="C43" s="243"/>
      <c r="D43" s="243"/>
      <c r="E43" s="217">
        <v>138.37</v>
      </c>
      <c r="F43" s="244"/>
    </row>
    <row r="44" spans="1:6" s="172" customFormat="1" ht="12.75">
      <c r="A44" s="243" t="s">
        <v>23</v>
      </c>
      <c r="B44" s="243"/>
      <c r="C44" s="243"/>
      <c r="D44" s="243"/>
      <c r="E44" s="216">
        <v>0</v>
      </c>
      <c r="F44" s="244"/>
    </row>
    <row r="45" spans="1:6" s="172" customFormat="1" ht="12.75">
      <c r="A45" s="243" t="s">
        <v>24</v>
      </c>
      <c r="B45" s="243"/>
      <c r="C45" s="243"/>
      <c r="D45" s="243"/>
      <c r="E45" s="217">
        <v>5.48</v>
      </c>
      <c r="F45" s="244" t="s">
        <v>1</v>
      </c>
    </row>
    <row r="46" spans="1:6" s="172" customFormat="1" ht="12.75">
      <c r="A46" s="243" t="s">
        <v>48</v>
      </c>
      <c r="B46" s="243"/>
      <c r="C46" s="243"/>
      <c r="D46" s="243"/>
      <c r="E46" s="215">
        <v>11.79</v>
      </c>
      <c r="F46" s="244"/>
    </row>
    <row r="47" spans="1:6" s="172" customFormat="1" ht="21" thickBot="1">
      <c r="A47" s="243" t="s">
        <v>49</v>
      </c>
      <c r="B47" s="243"/>
      <c r="C47" s="243"/>
      <c r="D47" s="243"/>
      <c r="E47" s="218">
        <v>0.99</v>
      </c>
      <c r="F47" s="244"/>
    </row>
    <row r="48" spans="1:6" s="172" customFormat="1" ht="21" thickTop="1">
      <c r="A48" s="243" t="s">
        <v>1</v>
      </c>
      <c r="B48" s="243"/>
      <c r="C48" s="243"/>
      <c r="D48" s="243"/>
      <c r="E48" s="261">
        <f>SUM(E40:E47)</f>
        <v>278.25000000000006</v>
      </c>
      <c r="F48" s="244"/>
    </row>
    <row r="49" spans="1:6" s="172" customFormat="1" ht="21" thickBot="1">
      <c r="A49" s="243"/>
      <c r="B49" s="243"/>
      <c r="C49" s="243"/>
      <c r="D49" s="243"/>
      <c r="E49" s="177"/>
      <c r="F49" s="244"/>
    </row>
    <row r="50" spans="1:6" s="172" customFormat="1" ht="21" thickBot="1">
      <c r="A50" s="241" t="s">
        <v>25</v>
      </c>
      <c r="B50" s="242"/>
      <c r="C50" s="266"/>
      <c r="D50" s="242"/>
      <c r="E50" s="267">
        <f>E22+E48</f>
        <v>1949.98</v>
      </c>
      <c r="F50" s="244"/>
    </row>
    <row r="51" spans="1:6" s="172" customFormat="1" ht="12.75">
      <c r="A51" s="243"/>
      <c r="B51" s="243"/>
      <c r="C51" s="243"/>
      <c r="D51" s="243"/>
      <c r="E51" s="177"/>
      <c r="F51" s="244"/>
    </row>
    <row r="52" spans="1:6" ht="12.75">
      <c r="A52" s="243"/>
      <c r="B52" s="243"/>
      <c r="C52" s="243"/>
      <c r="D52" s="243"/>
      <c r="E52" s="177"/>
      <c r="F52" s="238"/>
    </row>
    <row r="53" spans="1:6" ht="12.75">
      <c r="A53" s="268" t="s">
        <v>26</v>
      </c>
      <c r="B53" s="268"/>
      <c r="C53" s="243"/>
      <c r="D53" s="243"/>
      <c r="E53" s="269">
        <f>B100</f>
        <v>4482.51</v>
      </c>
      <c r="F53" s="270">
        <v>1</v>
      </c>
    </row>
    <row r="54" spans="1:6" ht="12.75">
      <c r="A54" s="271" t="s">
        <v>27</v>
      </c>
      <c r="B54" s="271"/>
      <c r="C54" s="253"/>
      <c r="D54" s="272"/>
      <c r="E54" s="273">
        <f>E50</f>
        <v>1949.98</v>
      </c>
      <c r="F54" s="270">
        <f>E54/E53</f>
        <v>0.4350196653214382</v>
      </c>
    </row>
    <row r="55" spans="1:6" ht="12.75">
      <c r="A55" s="242" t="s">
        <v>28</v>
      </c>
      <c r="B55" s="242"/>
      <c r="C55" s="274"/>
      <c r="D55" s="274"/>
      <c r="E55" s="273">
        <f>E8</f>
        <v>3190.6800000000003</v>
      </c>
      <c r="F55" s="270">
        <f>F53-F54</f>
        <v>0.5649803346785618</v>
      </c>
    </row>
    <row r="56" spans="1:6" ht="12.75">
      <c r="A56" s="275"/>
      <c r="B56" s="275"/>
      <c r="C56" s="276"/>
      <c r="D56" s="277"/>
      <c r="E56" s="247"/>
      <c r="F56" s="278"/>
    </row>
    <row r="57" spans="1:6" s="172" customFormat="1" ht="21" thickBot="1">
      <c r="A57" s="246" t="s">
        <v>43</v>
      </c>
      <c r="B57" s="253" t="s">
        <v>1</v>
      </c>
      <c r="C57" s="254"/>
      <c r="D57" s="254"/>
      <c r="E57" s="311">
        <v>1758.6</v>
      </c>
      <c r="F57" s="252"/>
    </row>
    <row r="58" spans="1:6" ht="21" thickTop="1">
      <c r="A58" s="275"/>
      <c r="B58" s="275"/>
      <c r="C58" s="276"/>
      <c r="D58" s="277"/>
      <c r="E58" s="247"/>
      <c r="F58" s="278"/>
    </row>
    <row r="59" spans="1:6" s="172" customFormat="1" ht="12.75">
      <c r="A59" s="279" t="s">
        <v>29</v>
      </c>
      <c r="B59" s="279"/>
      <c r="C59" s="243"/>
      <c r="D59" s="243"/>
      <c r="E59" s="250"/>
      <c r="F59" s="312">
        <v>497.66</v>
      </c>
    </row>
    <row r="60" spans="1:7" ht="12.75">
      <c r="A60" s="280"/>
      <c r="B60" s="280"/>
      <c r="C60" s="281"/>
      <c r="D60" s="282"/>
      <c r="E60" s="247"/>
      <c r="F60" s="277"/>
      <c r="G60" s="240"/>
    </row>
    <row r="61" spans="1:8" ht="12.75">
      <c r="A61" s="238" t="s">
        <v>30</v>
      </c>
      <c r="B61" s="238"/>
      <c r="C61" s="280"/>
      <c r="D61" s="280"/>
      <c r="E61" s="283"/>
      <c r="F61" s="284">
        <v>0</v>
      </c>
      <c r="G61" s="240"/>
      <c r="H61" s="262"/>
    </row>
    <row r="62" spans="1:6" ht="12.75">
      <c r="A62" s="238" t="s">
        <v>31</v>
      </c>
      <c r="B62" s="238"/>
      <c r="C62" s="240"/>
      <c r="D62" s="240"/>
      <c r="E62" s="247"/>
      <c r="F62" s="284">
        <v>0</v>
      </c>
    </row>
    <row r="63" spans="1:6" ht="12.75">
      <c r="A63" s="238" t="s">
        <v>44</v>
      </c>
      <c r="B63" s="238"/>
      <c r="C63" s="240"/>
      <c r="D63" s="240"/>
      <c r="E63" s="247"/>
      <c r="F63" s="277"/>
    </row>
    <row r="64" spans="5:6" ht="21" thickBot="1">
      <c r="E64" s="174"/>
      <c r="F64" s="262"/>
    </row>
    <row r="65" spans="1:7" s="233" customFormat="1" ht="30">
      <c r="A65" s="299" t="s">
        <v>0</v>
      </c>
      <c r="B65" s="300"/>
      <c r="C65" s="300"/>
      <c r="D65" s="300"/>
      <c r="E65" s="301"/>
      <c r="F65" s="302"/>
      <c r="G65" s="232"/>
    </row>
    <row r="66" spans="1:7" s="233" customFormat="1" ht="30.75" thickBot="1">
      <c r="A66" s="303" t="s">
        <v>64</v>
      </c>
      <c r="B66" s="304"/>
      <c r="C66" s="304"/>
      <c r="D66" s="304"/>
      <c r="E66" s="305"/>
      <c r="F66" s="306"/>
      <c r="G66" s="232"/>
    </row>
    <row r="67" spans="5:7" ht="12.75">
      <c r="E67" s="174"/>
      <c r="F67" s="262"/>
      <c r="G67" s="174" t="s">
        <v>1</v>
      </c>
    </row>
    <row r="68" spans="1:8" ht="101.25">
      <c r="A68" s="285" t="s">
        <v>32</v>
      </c>
      <c r="B68" s="308" t="s">
        <v>41</v>
      </c>
      <c r="C68" s="308" t="s">
        <v>42</v>
      </c>
      <c r="D68" s="308" t="s">
        <v>33</v>
      </c>
      <c r="E68" s="308" t="s">
        <v>34</v>
      </c>
      <c r="F68" s="308" t="s">
        <v>35</v>
      </c>
      <c r="G68" s="240" t="s">
        <v>1</v>
      </c>
      <c r="H68" s="174" t="s">
        <v>1</v>
      </c>
    </row>
    <row r="69" spans="1:6" ht="21">
      <c r="A69" s="314">
        <v>41122</v>
      </c>
      <c r="B69" s="202">
        <v>144.12</v>
      </c>
      <c r="C69" s="288">
        <v>24.8</v>
      </c>
      <c r="D69" s="204">
        <v>100</v>
      </c>
      <c r="E69" s="204">
        <v>12</v>
      </c>
      <c r="F69" s="205" t="s">
        <v>57</v>
      </c>
    </row>
    <row r="70" spans="1:6" ht="21">
      <c r="A70" s="314">
        <v>41123</v>
      </c>
      <c r="B70" s="202">
        <v>164.15</v>
      </c>
      <c r="C70" s="221">
        <v>59.51</v>
      </c>
      <c r="D70" s="204">
        <v>71</v>
      </c>
      <c r="E70" s="204">
        <v>27</v>
      </c>
      <c r="F70" s="205" t="s">
        <v>57</v>
      </c>
    </row>
    <row r="71" spans="1:7" ht="21">
      <c r="A71" s="314">
        <v>41124</v>
      </c>
      <c r="B71" s="202">
        <v>160.81</v>
      </c>
      <c r="C71" s="221">
        <v>36.85</v>
      </c>
      <c r="D71" s="204">
        <v>80</v>
      </c>
      <c r="E71" s="204">
        <v>19</v>
      </c>
      <c r="F71" s="317">
        <v>2</v>
      </c>
      <c r="G71" s="174" t="s">
        <v>1</v>
      </c>
    </row>
    <row r="72" spans="1:6" ht="21">
      <c r="A72" s="314">
        <v>41125</v>
      </c>
      <c r="B72" s="202">
        <v>52.14</v>
      </c>
      <c r="C72" s="221">
        <v>18.2</v>
      </c>
      <c r="D72" s="204">
        <v>88</v>
      </c>
      <c r="E72" s="204">
        <v>2</v>
      </c>
      <c r="F72" s="205" t="s">
        <v>57</v>
      </c>
    </row>
    <row r="73" spans="1:6" ht="21">
      <c r="A73" s="314">
        <v>41126</v>
      </c>
      <c r="B73" s="202">
        <v>31.94</v>
      </c>
      <c r="C73" s="221">
        <v>3.84</v>
      </c>
      <c r="D73" s="204">
        <v>81</v>
      </c>
      <c r="E73" s="205" t="s">
        <v>57</v>
      </c>
      <c r="F73" s="205" t="s">
        <v>57</v>
      </c>
    </row>
    <row r="74" spans="1:6" ht="21">
      <c r="A74" s="314">
        <v>41127</v>
      </c>
      <c r="B74" s="202">
        <v>117.46</v>
      </c>
      <c r="C74" s="221">
        <v>12.49</v>
      </c>
      <c r="D74" s="204">
        <v>1</v>
      </c>
      <c r="E74" s="204">
        <v>15</v>
      </c>
      <c r="F74" s="317">
        <v>1</v>
      </c>
    </row>
    <row r="75" spans="1:6" ht="21">
      <c r="A75" s="314">
        <v>41128</v>
      </c>
      <c r="B75" s="202">
        <v>138.26</v>
      </c>
      <c r="C75" s="221">
        <v>50.97</v>
      </c>
      <c r="D75" s="204">
        <v>119</v>
      </c>
      <c r="E75" s="204">
        <v>15</v>
      </c>
      <c r="F75" s="205" t="s">
        <v>57</v>
      </c>
    </row>
    <row r="76" spans="1:7" ht="21">
      <c r="A76" s="314">
        <v>41129</v>
      </c>
      <c r="B76" s="202">
        <v>138.66</v>
      </c>
      <c r="C76" s="221">
        <v>44.66</v>
      </c>
      <c r="D76" s="204">
        <v>71</v>
      </c>
      <c r="E76" s="204">
        <v>16</v>
      </c>
      <c r="F76" s="317">
        <v>1</v>
      </c>
      <c r="G76" s="174" t="s">
        <v>1</v>
      </c>
    </row>
    <row r="77" spans="1:6" ht="21">
      <c r="A77" s="314">
        <v>41130</v>
      </c>
      <c r="B77" s="202">
        <v>218.74</v>
      </c>
      <c r="C77" s="221">
        <v>54.86</v>
      </c>
      <c r="D77" s="204">
        <v>77</v>
      </c>
      <c r="E77" s="204">
        <v>30</v>
      </c>
      <c r="F77" s="317">
        <v>3</v>
      </c>
    </row>
    <row r="78" spans="1:7" ht="21">
      <c r="A78" s="314">
        <v>41131</v>
      </c>
      <c r="B78" s="202">
        <v>146.93</v>
      </c>
      <c r="C78" s="221">
        <v>37.8</v>
      </c>
      <c r="D78" s="204">
        <v>100</v>
      </c>
      <c r="E78" s="204">
        <v>18</v>
      </c>
      <c r="F78" s="317">
        <v>1</v>
      </c>
      <c r="G78" s="174" t="s">
        <v>1</v>
      </c>
    </row>
    <row r="79" spans="1:6" ht="21">
      <c r="A79" s="314">
        <v>41132</v>
      </c>
      <c r="B79" s="202">
        <v>20.1</v>
      </c>
      <c r="C79" s="221">
        <v>6.16</v>
      </c>
      <c r="D79" s="204">
        <v>63</v>
      </c>
      <c r="E79" s="204">
        <v>1</v>
      </c>
      <c r="F79" s="317">
        <v>1</v>
      </c>
    </row>
    <row r="80" spans="1:6" ht="21">
      <c r="A80" s="314">
        <v>41133</v>
      </c>
      <c r="B80" s="202">
        <v>13.19</v>
      </c>
      <c r="C80" s="221">
        <v>2.48</v>
      </c>
      <c r="D80" s="204">
        <v>68</v>
      </c>
      <c r="E80" s="205" t="s">
        <v>57</v>
      </c>
      <c r="F80" s="205" t="s">
        <v>57</v>
      </c>
    </row>
    <row r="81" spans="1:6" ht="21">
      <c r="A81" s="314">
        <v>41134</v>
      </c>
      <c r="B81" s="202">
        <v>152.37</v>
      </c>
      <c r="C81" s="221">
        <v>21.97</v>
      </c>
      <c r="D81" s="204">
        <v>1</v>
      </c>
      <c r="E81" s="204">
        <v>20</v>
      </c>
      <c r="F81" s="317">
        <v>3</v>
      </c>
    </row>
    <row r="82" spans="1:6" ht="21">
      <c r="A82" s="314">
        <v>41135</v>
      </c>
      <c r="B82" s="202">
        <v>237.16</v>
      </c>
      <c r="C82" s="221">
        <v>120.62</v>
      </c>
      <c r="D82" s="204">
        <v>115</v>
      </c>
      <c r="E82" s="204">
        <v>22</v>
      </c>
      <c r="F82" s="205" t="s">
        <v>57</v>
      </c>
    </row>
    <row r="83" spans="1:6" ht="21">
      <c r="A83" s="314">
        <v>41136</v>
      </c>
      <c r="B83" s="202">
        <v>200.57</v>
      </c>
      <c r="C83" s="221">
        <v>67.07</v>
      </c>
      <c r="D83" s="204">
        <v>77</v>
      </c>
      <c r="E83" s="204">
        <v>14</v>
      </c>
      <c r="F83" s="205" t="s">
        <v>57</v>
      </c>
    </row>
    <row r="84" spans="1:6" ht="21">
      <c r="A84" s="314">
        <v>41137</v>
      </c>
      <c r="B84" s="202">
        <v>232.21</v>
      </c>
      <c r="C84" s="221">
        <v>53.21</v>
      </c>
      <c r="D84" s="204">
        <v>84</v>
      </c>
      <c r="E84" s="204">
        <v>24</v>
      </c>
      <c r="F84" s="205" t="s">
        <v>57</v>
      </c>
    </row>
    <row r="85" spans="1:7" ht="21">
      <c r="A85" s="314">
        <v>41138</v>
      </c>
      <c r="B85" s="202">
        <v>192.05</v>
      </c>
      <c r="C85" s="221">
        <v>44.78</v>
      </c>
      <c r="D85" s="204">
        <v>93</v>
      </c>
      <c r="E85" s="204">
        <v>13</v>
      </c>
      <c r="F85" s="317">
        <v>5</v>
      </c>
      <c r="G85" s="174" t="s">
        <v>1</v>
      </c>
    </row>
    <row r="86" spans="1:6" ht="21">
      <c r="A86" s="314">
        <v>41139</v>
      </c>
      <c r="B86" s="202">
        <v>26.6</v>
      </c>
      <c r="C86" s="221">
        <v>9.84</v>
      </c>
      <c r="D86" s="204">
        <v>84</v>
      </c>
      <c r="E86" s="204">
        <v>1</v>
      </c>
      <c r="F86" s="205" t="s">
        <v>57</v>
      </c>
    </row>
    <row r="87" spans="1:6" ht="21">
      <c r="A87" s="314">
        <v>41140</v>
      </c>
      <c r="B87" s="202">
        <v>12.33</v>
      </c>
      <c r="C87" s="221">
        <v>3.12</v>
      </c>
      <c r="D87" s="204">
        <v>71</v>
      </c>
      <c r="E87" s="205" t="s">
        <v>57</v>
      </c>
      <c r="F87" s="317">
        <v>1</v>
      </c>
    </row>
    <row r="88" spans="1:7" ht="21">
      <c r="A88" s="314">
        <v>41141</v>
      </c>
      <c r="B88" s="202">
        <v>134.46</v>
      </c>
      <c r="C88" s="221">
        <v>13.52</v>
      </c>
      <c r="D88" s="204">
        <v>1</v>
      </c>
      <c r="E88" s="204">
        <v>16</v>
      </c>
      <c r="F88" s="317">
        <v>2</v>
      </c>
      <c r="G88" s="174" t="s">
        <v>1</v>
      </c>
    </row>
    <row r="89" spans="1:8" ht="21">
      <c r="A89" s="314">
        <v>41142</v>
      </c>
      <c r="B89" s="202">
        <v>210.57</v>
      </c>
      <c r="C89" s="221">
        <v>59.25</v>
      </c>
      <c r="D89" s="204">
        <v>104</v>
      </c>
      <c r="E89" s="204">
        <v>18</v>
      </c>
      <c r="F89" s="205" t="s">
        <v>57</v>
      </c>
      <c r="H89" s="174" t="s">
        <v>1</v>
      </c>
    </row>
    <row r="90" spans="1:6" ht="21">
      <c r="A90" s="314">
        <v>41143</v>
      </c>
      <c r="B90" s="202">
        <v>186.05</v>
      </c>
      <c r="C90" s="221">
        <v>26.05</v>
      </c>
      <c r="D90" s="204">
        <v>73</v>
      </c>
      <c r="E90" s="204">
        <v>13</v>
      </c>
      <c r="F90" s="317">
        <v>1</v>
      </c>
    </row>
    <row r="91" spans="1:8" ht="21">
      <c r="A91" s="314">
        <v>41144</v>
      </c>
      <c r="B91" s="202">
        <v>179.91</v>
      </c>
      <c r="C91" s="221">
        <v>52.36</v>
      </c>
      <c r="D91" s="204">
        <v>84</v>
      </c>
      <c r="E91" s="204">
        <v>25</v>
      </c>
      <c r="F91" s="205" t="s">
        <v>57</v>
      </c>
      <c r="G91" s="174" t="s">
        <v>1</v>
      </c>
      <c r="H91" s="174" t="s">
        <v>1</v>
      </c>
    </row>
    <row r="92" spans="1:7" ht="21">
      <c r="A92" s="314">
        <v>41145</v>
      </c>
      <c r="B92" s="202">
        <v>120.64</v>
      </c>
      <c r="C92" s="221">
        <v>29.51</v>
      </c>
      <c r="D92" s="204">
        <v>86</v>
      </c>
      <c r="E92" s="204">
        <v>13</v>
      </c>
      <c r="F92" s="317">
        <v>2</v>
      </c>
      <c r="G92" s="174" t="s">
        <v>1</v>
      </c>
    </row>
    <row r="93" spans="1:6" ht="21">
      <c r="A93" s="314">
        <v>41146</v>
      </c>
      <c r="B93" s="202">
        <v>61.82</v>
      </c>
      <c r="C93" s="221">
        <v>14.16</v>
      </c>
      <c r="D93" s="204">
        <v>85</v>
      </c>
      <c r="E93" s="204">
        <v>3</v>
      </c>
      <c r="F93" s="205" t="s">
        <v>57</v>
      </c>
    </row>
    <row r="94" spans="1:6" ht="21">
      <c r="A94" s="314">
        <v>41147</v>
      </c>
      <c r="B94" s="202">
        <v>9.25</v>
      </c>
      <c r="C94" s="221">
        <v>5.52</v>
      </c>
      <c r="D94" s="204">
        <v>65</v>
      </c>
      <c r="E94" s="205" t="s">
        <v>57</v>
      </c>
      <c r="F94" s="205" t="s">
        <v>57</v>
      </c>
    </row>
    <row r="95" spans="1:6" ht="21">
      <c r="A95" s="314">
        <v>41148</v>
      </c>
      <c r="B95" s="202">
        <v>110.26</v>
      </c>
      <c r="C95" s="221">
        <v>8.4</v>
      </c>
      <c r="D95" s="289" t="s">
        <v>57</v>
      </c>
      <c r="E95" s="204">
        <v>14</v>
      </c>
      <c r="F95" s="317">
        <v>3</v>
      </c>
    </row>
    <row r="96" spans="1:8" ht="21">
      <c r="A96" s="314">
        <v>41149</v>
      </c>
      <c r="B96" s="202">
        <v>174.68</v>
      </c>
      <c r="C96" s="221">
        <v>72.54</v>
      </c>
      <c r="D96" s="204">
        <v>101</v>
      </c>
      <c r="E96" s="204">
        <v>27</v>
      </c>
      <c r="F96" s="317">
        <v>1</v>
      </c>
      <c r="H96" s="174" t="s">
        <v>1</v>
      </c>
    </row>
    <row r="97" spans="1:9" ht="21" customHeight="1">
      <c r="A97" s="314">
        <v>41150</v>
      </c>
      <c r="B97" s="202">
        <v>141.75</v>
      </c>
      <c r="C97" s="221">
        <v>74.49</v>
      </c>
      <c r="D97" s="204">
        <v>83</v>
      </c>
      <c r="E97" s="204">
        <v>16</v>
      </c>
      <c r="F97" s="317">
        <v>2</v>
      </c>
      <c r="I97" s="174" t="s">
        <v>1</v>
      </c>
    </row>
    <row r="98" spans="1:6" ht="21" customHeight="1">
      <c r="A98" s="314">
        <v>41151</v>
      </c>
      <c r="B98" s="202">
        <v>220.76</v>
      </c>
      <c r="C98" s="221">
        <v>26.06</v>
      </c>
      <c r="D98" s="204">
        <v>61</v>
      </c>
      <c r="E98" s="204">
        <v>20</v>
      </c>
      <c r="F98" s="317">
        <v>5</v>
      </c>
    </row>
    <row r="99" spans="1:7" ht="21" customHeight="1">
      <c r="A99" s="314">
        <v>41152</v>
      </c>
      <c r="B99" s="202">
        <v>532.57</v>
      </c>
      <c r="C99" s="221">
        <v>52.38</v>
      </c>
      <c r="D99" s="204">
        <v>102</v>
      </c>
      <c r="E99" s="204">
        <v>13</v>
      </c>
      <c r="F99" s="317">
        <v>21</v>
      </c>
      <c r="G99" s="174" t="s">
        <v>1</v>
      </c>
    </row>
    <row r="100" spans="1:6" ht="12.75">
      <c r="A100" s="174" t="s">
        <v>36</v>
      </c>
      <c r="B100" s="290">
        <f>SUM(B69:B99)</f>
        <v>4482.51</v>
      </c>
      <c r="C100" s="309">
        <f>SUM(C69:C99)</f>
        <v>1107.4699999999998</v>
      </c>
      <c r="D100" s="309">
        <f>SUM(D69:D99)</f>
        <v>2289</v>
      </c>
      <c r="E100" s="293">
        <f>SUM(E69:E99)</f>
        <v>427</v>
      </c>
      <c r="F100" s="293">
        <f>SUM(F69:F99)</f>
        <v>55</v>
      </c>
    </row>
    <row r="101" spans="1:6" ht="12.75">
      <c r="A101" s="294"/>
      <c r="B101" s="294"/>
      <c r="C101" s="255"/>
      <c r="D101" s="255"/>
      <c r="E101" s="295"/>
      <c r="F101" s="296"/>
    </row>
    <row r="102" spans="3:7" ht="12.75">
      <c r="C102" s="297"/>
      <c r="G102" s="174" t="s">
        <v>1</v>
      </c>
    </row>
    <row r="103" ht="12.75">
      <c r="F103" s="174" t="s">
        <v>1</v>
      </c>
    </row>
    <row r="104" ht="12.75">
      <c r="H104" s="174" t="s">
        <v>1</v>
      </c>
    </row>
  </sheetData>
  <printOptions horizontalCentered="1"/>
  <pageMargins left="0.5" right="0.5" top="0.5" bottom="0.5" header="0.3" footer="0.3"/>
  <pageSetup fitToHeight="2"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workbookViewId="0" topLeftCell="A22">
      <selection activeCell="A22" sqref="A1:XFD1048576"/>
    </sheetView>
  </sheetViews>
  <sheetFormatPr defaultColWidth="9.140625" defaultRowHeight="12.75"/>
  <cols>
    <col min="1" max="1" width="77.140625" style="174" customWidth="1"/>
    <col min="2" max="3" width="15.7109375" style="174" customWidth="1"/>
    <col min="4" max="4" width="14.7109375" style="174" customWidth="1"/>
    <col min="5" max="5" width="15.7109375" style="298" customWidth="1"/>
    <col min="6" max="6" width="15.421875" style="174" customWidth="1"/>
    <col min="7" max="7" width="18.8515625" style="174" customWidth="1"/>
    <col min="8" max="8" width="9.8515625" style="174" bestFit="1" customWidth="1"/>
    <col min="9" max="16384" width="9.140625" style="174" customWidth="1"/>
  </cols>
  <sheetData>
    <row r="1" spans="1:7" s="233" customFormat="1" ht="30">
      <c r="A1" s="299" t="s">
        <v>0</v>
      </c>
      <c r="B1" s="300"/>
      <c r="C1" s="300"/>
      <c r="D1" s="300"/>
      <c r="E1" s="301"/>
      <c r="F1" s="302"/>
      <c r="G1" s="232"/>
    </row>
    <row r="2" spans="1:7" s="233" customFormat="1" ht="30.75" thickBot="1">
      <c r="A2" s="303" t="s">
        <v>65</v>
      </c>
      <c r="B2" s="304"/>
      <c r="C2" s="304"/>
      <c r="D2" s="304"/>
      <c r="E2" s="305"/>
      <c r="F2" s="306"/>
      <c r="G2" s="232"/>
    </row>
    <row r="3" spans="1:7" s="240" customFormat="1" ht="21" thickBot="1">
      <c r="A3" s="238"/>
      <c r="B3" s="238"/>
      <c r="C3" s="238" t="s">
        <v>1</v>
      </c>
      <c r="D3" s="238"/>
      <c r="E3" s="239"/>
      <c r="F3" s="238"/>
      <c r="G3" s="238"/>
    </row>
    <row r="4" spans="1:6" s="172" customFormat="1" ht="21" thickBot="1">
      <c r="A4" s="241" t="s">
        <v>2</v>
      </c>
      <c r="B4" s="242"/>
      <c r="C4" s="243"/>
      <c r="D4" s="243"/>
      <c r="E4" s="177"/>
      <c r="F4" s="244"/>
    </row>
    <row r="5" spans="1:8" s="172" customFormat="1" ht="12.75">
      <c r="A5" s="243" t="s">
        <v>3</v>
      </c>
      <c r="B5" s="243"/>
      <c r="C5" s="243"/>
      <c r="D5" s="243"/>
      <c r="E5" s="220">
        <v>105.93</v>
      </c>
      <c r="F5" s="245">
        <f>E5/E8</f>
        <v>0.042872233217178035</v>
      </c>
      <c r="H5" s="246" t="s">
        <v>1</v>
      </c>
    </row>
    <row r="6" spans="1:8" s="172" customFormat="1" ht="12.75">
      <c r="A6" s="243" t="s">
        <v>40</v>
      </c>
      <c r="B6" s="243"/>
      <c r="C6" s="243"/>
      <c r="D6" s="243"/>
      <c r="E6" s="220">
        <v>774.47</v>
      </c>
      <c r="F6" s="245">
        <f>E6/E8</f>
        <v>0.3134452795214564</v>
      </c>
      <c r="H6" s="247"/>
    </row>
    <row r="7" spans="1:8" s="172" customFormat="1" ht="21" thickBot="1">
      <c r="A7" s="243" t="s">
        <v>4</v>
      </c>
      <c r="B7" s="243"/>
      <c r="C7" s="243"/>
      <c r="D7" s="243"/>
      <c r="E7" s="220">
        <v>1590.43</v>
      </c>
      <c r="F7" s="245">
        <f>E7/E8</f>
        <v>0.6436824872613657</v>
      </c>
      <c r="H7" s="246"/>
    </row>
    <row r="8" spans="1:8" s="172" customFormat="1" ht="21" thickBot="1">
      <c r="A8" s="243" t="s">
        <v>28</v>
      </c>
      <c r="C8" s="243"/>
      <c r="D8" s="243"/>
      <c r="E8" s="248">
        <f>SUM(E5:E7)</f>
        <v>2470.83</v>
      </c>
      <c r="F8" s="244"/>
      <c r="H8" s="246"/>
    </row>
    <row r="9" spans="1:8" s="172" customFormat="1" ht="12.75">
      <c r="A9" s="243"/>
      <c r="C9" s="243"/>
      <c r="D9" s="243"/>
      <c r="E9" s="177"/>
      <c r="F9" s="244"/>
      <c r="H9" s="246"/>
    </row>
    <row r="10" spans="1:8" s="172" customFormat="1" ht="21" thickBot="1">
      <c r="A10" s="242"/>
      <c r="B10" s="242"/>
      <c r="C10" s="243"/>
      <c r="D10" s="243"/>
      <c r="F10" s="171"/>
      <c r="G10" s="249"/>
      <c r="H10" s="250"/>
    </row>
    <row r="11" spans="1:6" s="172" customFormat="1" ht="21" thickBot="1">
      <c r="A11" s="251" t="s">
        <v>45</v>
      </c>
      <c r="B11" s="246"/>
      <c r="C11" s="252"/>
      <c r="D11" s="252"/>
      <c r="E11" s="177"/>
      <c r="F11" s="252"/>
    </row>
    <row r="12" spans="1:6" s="172" customFormat="1" ht="12.75">
      <c r="A12" s="253" t="s">
        <v>5</v>
      </c>
      <c r="B12" s="253"/>
      <c r="C12" s="254"/>
      <c r="D12" s="254"/>
      <c r="E12" s="215">
        <f>330.81+32.5</f>
        <v>363.31</v>
      </c>
      <c r="F12" s="313"/>
    </row>
    <row r="13" spans="1:6" s="172" customFormat="1" ht="12.75">
      <c r="A13" s="253" t="s">
        <v>43</v>
      </c>
      <c r="B13" s="253" t="s">
        <v>1</v>
      </c>
      <c r="C13" s="254"/>
      <c r="D13" s="254"/>
      <c r="E13" s="215">
        <v>597.65</v>
      </c>
      <c r="F13" s="252"/>
    </row>
    <row r="14" spans="1:6" s="172" customFormat="1" ht="12.75">
      <c r="A14" s="253" t="s">
        <v>52</v>
      </c>
      <c r="B14" s="253"/>
      <c r="C14" s="254" t="s">
        <v>10</v>
      </c>
      <c r="D14" s="254"/>
      <c r="E14" s="219">
        <v>132.78</v>
      </c>
      <c r="F14" s="252"/>
    </row>
    <row r="15" spans="1:6" s="172" customFormat="1" ht="12.75">
      <c r="A15" s="174" t="s">
        <v>46</v>
      </c>
      <c r="B15" s="174"/>
      <c r="C15" s="255"/>
      <c r="D15" s="255"/>
      <c r="E15" s="215">
        <v>5.34</v>
      </c>
      <c r="F15" s="255"/>
    </row>
    <row r="16" spans="1:8" s="172" customFormat="1" ht="12.75">
      <c r="A16" s="253" t="s">
        <v>6</v>
      </c>
      <c r="B16" s="253"/>
      <c r="C16" s="254"/>
      <c r="D16" s="254"/>
      <c r="E16" s="215">
        <v>90.04</v>
      </c>
      <c r="F16" s="252"/>
      <c r="G16" s="172" t="s">
        <v>1</v>
      </c>
      <c r="H16" s="172" t="s">
        <v>1</v>
      </c>
    </row>
    <row r="17" spans="1:7" s="172" customFormat="1" ht="12.75">
      <c r="A17" s="253" t="s">
        <v>8</v>
      </c>
      <c r="B17" s="253"/>
      <c r="C17" s="254"/>
      <c r="D17" s="254"/>
      <c r="E17" s="215">
        <v>47.04</v>
      </c>
      <c r="F17" s="252"/>
      <c r="G17" s="172" t="s">
        <v>1</v>
      </c>
    </row>
    <row r="18" spans="1:6" s="172" customFormat="1" ht="12.75">
      <c r="A18" s="253" t="s">
        <v>7</v>
      </c>
      <c r="B18" s="253"/>
      <c r="C18" s="254"/>
      <c r="D18" s="254"/>
      <c r="E18" s="215">
        <v>175.93</v>
      </c>
      <c r="F18" s="252"/>
    </row>
    <row r="19" spans="1:6" s="172" customFormat="1" ht="12.75">
      <c r="A19" s="253" t="s">
        <v>9</v>
      </c>
      <c r="B19" s="253"/>
      <c r="C19" s="254"/>
      <c r="D19" s="254"/>
      <c r="E19" s="215">
        <v>14.78</v>
      </c>
      <c r="F19" s="252"/>
    </row>
    <row r="20" spans="1:6" s="172" customFormat="1" ht="12.75">
      <c r="A20" s="253" t="s">
        <v>70</v>
      </c>
      <c r="B20" s="253"/>
      <c r="C20" s="254"/>
      <c r="D20" s="254"/>
      <c r="E20" s="215">
        <v>105.59</v>
      </c>
      <c r="F20" s="252"/>
    </row>
    <row r="21" spans="1:6" s="172" customFormat="1" ht="12.75">
      <c r="A21" s="253" t="s">
        <v>69</v>
      </c>
      <c r="B21" s="253"/>
      <c r="C21" s="254"/>
      <c r="D21" s="254"/>
      <c r="E21" s="215">
        <v>7260.36</v>
      </c>
      <c r="F21" s="252"/>
    </row>
    <row r="22" spans="1:6" s="172" customFormat="1" ht="12.75">
      <c r="A22" s="253" t="s">
        <v>71</v>
      </c>
      <c r="B22" s="253"/>
      <c r="C22" s="254"/>
      <c r="D22" s="254"/>
      <c r="E22" s="215"/>
      <c r="F22" s="252"/>
    </row>
    <row r="23" spans="1:7" s="172" customFormat="1" ht="12.75">
      <c r="A23" s="253" t="s">
        <v>47</v>
      </c>
      <c r="B23" s="253"/>
      <c r="C23" s="254"/>
      <c r="D23" s="254"/>
      <c r="E23" s="215">
        <v>6.37</v>
      </c>
      <c r="F23" s="252"/>
      <c r="G23" s="172" t="s">
        <v>1</v>
      </c>
    </row>
    <row r="24" spans="1:6" s="172" customFormat="1" ht="12.75">
      <c r="A24" s="253"/>
      <c r="B24" s="253"/>
      <c r="C24" s="254"/>
      <c r="D24" s="254"/>
      <c r="E24" s="261">
        <f>SUM(E12:E23)</f>
        <v>8799.19</v>
      </c>
      <c r="F24" s="252"/>
    </row>
    <row r="25" spans="1:6" s="172" customFormat="1" ht="21" thickBot="1">
      <c r="A25" s="253"/>
      <c r="B25" s="253"/>
      <c r="C25" s="254"/>
      <c r="D25" s="254"/>
      <c r="E25" s="177"/>
      <c r="F25" s="252"/>
    </row>
    <row r="26" spans="1:7" s="172" customFormat="1" ht="21" thickBot="1">
      <c r="A26" s="256" t="s">
        <v>51</v>
      </c>
      <c r="B26" s="257"/>
      <c r="C26" s="258"/>
      <c r="D26" s="258"/>
      <c r="E26" s="178"/>
      <c r="F26" s="252" t="s">
        <v>10</v>
      </c>
      <c r="G26" s="172" t="s">
        <v>1</v>
      </c>
    </row>
    <row r="27" ht="12.75">
      <c r="E27" s="180"/>
    </row>
    <row r="28" spans="1:6" s="172" customFormat="1" ht="12.75">
      <c r="A28" s="174" t="s">
        <v>37</v>
      </c>
      <c r="B28" s="174"/>
      <c r="C28" s="255"/>
      <c r="D28" s="255"/>
      <c r="E28" s="315">
        <v>0</v>
      </c>
      <c r="F28" s="254"/>
    </row>
    <row r="29" spans="1:6" s="172" customFormat="1" ht="12.75">
      <c r="A29" s="174" t="s">
        <v>68</v>
      </c>
      <c r="B29" s="174"/>
      <c r="C29" s="255"/>
      <c r="D29" s="255"/>
      <c r="E29" s="217">
        <v>6.15</v>
      </c>
      <c r="F29" s="255"/>
    </row>
    <row r="30" spans="1:6" s="172" customFormat="1" ht="12.75">
      <c r="A30" s="174" t="s">
        <v>12</v>
      </c>
      <c r="B30" s="174"/>
      <c r="C30" s="255"/>
      <c r="D30" s="255"/>
      <c r="E30" s="259">
        <v>11.05</v>
      </c>
      <c r="F30" s="255"/>
    </row>
    <row r="31" spans="1:6" s="172" customFormat="1" ht="12.75">
      <c r="A31" s="174" t="s">
        <v>13</v>
      </c>
      <c r="B31" s="174"/>
      <c r="C31" s="255"/>
      <c r="D31" s="255"/>
      <c r="E31" s="259">
        <v>34.17</v>
      </c>
      <c r="F31" s="255"/>
    </row>
    <row r="32" spans="1:6" s="172" customFormat="1" ht="12.75">
      <c r="A32" s="174" t="s">
        <v>14</v>
      </c>
      <c r="B32" s="174"/>
      <c r="C32" s="255"/>
      <c r="D32" s="255"/>
      <c r="E32" s="219">
        <v>2.94</v>
      </c>
      <c r="F32" s="255"/>
    </row>
    <row r="33" spans="1:6" s="172" customFormat="1" ht="12.75">
      <c r="A33" s="174" t="s">
        <v>15</v>
      </c>
      <c r="B33" s="174"/>
      <c r="C33" s="255"/>
      <c r="D33" s="255"/>
      <c r="E33" s="259">
        <v>0.02</v>
      </c>
      <c r="F33" s="255"/>
    </row>
    <row r="34" spans="1:7" s="172" customFormat="1" ht="12.75">
      <c r="A34" s="174" t="s">
        <v>66</v>
      </c>
      <c r="B34" s="174"/>
      <c r="C34" s="255"/>
      <c r="D34" s="255"/>
      <c r="E34" s="215">
        <f>296.81/2000</f>
        <v>0.148405</v>
      </c>
      <c r="F34" s="255"/>
      <c r="G34" s="172" t="s">
        <v>1</v>
      </c>
    </row>
    <row r="35" spans="1:6" s="172" customFormat="1" ht="12.75">
      <c r="A35" s="174" t="s">
        <v>17</v>
      </c>
      <c r="B35" s="174"/>
      <c r="C35" s="255"/>
      <c r="D35" s="255"/>
      <c r="E35" s="215">
        <v>0</v>
      </c>
      <c r="F35" s="255" t="s">
        <v>1</v>
      </c>
    </row>
    <row r="36" spans="1:6" s="172" customFormat="1" ht="12.75">
      <c r="A36" s="174" t="s">
        <v>38</v>
      </c>
      <c r="B36" s="174"/>
      <c r="C36" s="255"/>
      <c r="D36" s="255"/>
      <c r="E36" s="215">
        <f>89*9/2000</f>
        <v>0.4005</v>
      </c>
      <c r="F36" s="254"/>
    </row>
    <row r="37" spans="1:6" s="172" customFormat="1" ht="12.75">
      <c r="A37" s="174" t="s">
        <v>50</v>
      </c>
      <c r="B37" s="255"/>
      <c r="C37" s="255"/>
      <c r="D37" s="179"/>
      <c r="E37" s="215">
        <v>1.05</v>
      </c>
      <c r="F37" s="254"/>
    </row>
    <row r="38" spans="1:6" s="172" customFormat="1" ht="12.75">
      <c r="A38" s="174" t="s">
        <v>67</v>
      </c>
      <c r="B38" s="255"/>
      <c r="C38" s="255"/>
      <c r="D38" s="179"/>
      <c r="E38" s="318">
        <v>0.43</v>
      </c>
      <c r="F38" s="254"/>
    </row>
    <row r="39" spans="1:7" s="172" customFormat="1" ht="21" thickBot="1">
      <c r="A39" s="174" t="s">
        <v>18</v>
      </c>
      <c r="B39" s="174"/>
      <c r="C39" s="255"/>
      <c r="D39" s="255"/>
      <c r="E39" s="307">
        <v>0</v>
      </c>
      <c r="F39" s="254" t="s">
        <v>1</v>
      </c>
      <c r="G39" s="172" t="s">
        <v>1</v>
      </c>
    </row>
    <row r="40" spans="1:6" s="172" customFormat="1" ht="21" thickTop="1">
      <c r="A40" s="174"/>
      <c r="B40" s="174"/>
      <c r="C40" s="255"/>
      <c r="D40" s="255"/>
      <c r="E40" s="261">
        <f>SUM(E28:E39)</f>
        <v>56.358905</v>
      </c>
      <c r="F40" s="254"/>
    </row>
    <row r="41" spans="1:7" s="172" customFormat="1" ht="21" thickBot="1">
      <c r="A41" s="262"/>
      <c r="B41" s="262"/>
      <c r="C41" s="255"/>
      <c r="D41" s="255"/>
      <c r="E41" s="177"/>
      <c r="F41" s="263"/>
      <c r="G41" s="172" t="s">
        <v>1</v>
      </c>
    </row>
    <row r="42" spans="1:7" s="172" customFormat="1" ht="21" thickBot="1">
      <c r="A42" s="241" t="s">
        <v>19</v>
      </c>
      <c r="B42" s="242"/>
      <c r="C42" s="264"/>
      <c r="D42" s="243"/>
      <c r="E42" s="179"/>
      <c r="F42" s="244"/>
      <c r="G42" s="172" t="s">
        <v>1</v>
      </c>
    </row>
    <row r="43" spans="1:6" s="172" customFormat="1" ht="12.75">
      <c r="A43" s="243" t="s">
        <v>20</v>
      </c>
      <c r="B43" s="243"/>
      <c r="C43" s="243"/>
      <c r="D43" s="243" t="s">
        <v>1</v>
      </c>
      <c r="E43" s="215">
        <v>155.44</v>
      </c>
      <c r="F43" s="244"/>
    </row>
    <row r="44" spans="1:8" s="172" customFormat="1" ht="12.75">
      <c r="A44" s="243" t="s">
        <v>39</v>
      </c>
      <c r="B44" s="243"/>
      <c r="C44" s="243"/>
      <c r="D44" s="243"/>
      <c r="E44" s="215">
        <v>5.11</v>
      </c>
      <c r="F44" s="244"/>
      <c r="H44" s="172" t="s">
        <v>1</v>
      </c>
    </row>
    <row r="45" spans="1:6" s="172" customFormat="1" ht="12.75">
      <c r="A45" s="243" t="s">
        <v>21</v>
      </c>
      <c r="B45" s="243"/>
      <c r="C45" s="243"/>
      <c r="D45" s="243"/>
      <c r="E45" s="216">
        <v>0</v>
      </c>
      <c r="F45" s="244" t="s">
        <v>1</v>
      </c>
    </row>
    <row r="46" spans="1:6" s="172" customFormat="1" ht="12.75">
      <c r="A46" s="243" t="s">
        <v>22</v>
      </c>
      <c r="B46" s="243"/>
      <c r="C46" s="243"/>
      <c r="D46" s="243"/>
      <c r="E46" s="217">
        <v>47.04</v>
      </c>
      <c r="F46" s="244"/>
    </row>
    <row r="47" spans="1:6" s="172" customFormat="1" ht="12.75">
      <c r="A47" s="243" t="s">
        <v>23</v>
      </c>
      <c r="B47" s="243"/>
      <c r="C47" s="243"/>
      <c r="D47" s="243"/>
      <c r="E47" s="217">
        <v>14.78</v>
      </c>
      <c r="F47" s="244"/>
    </row>
    <row r="48" spans="1:6" s="172" customFormat="1" ht="12.75">
      <c r="A48" s="243" t="s">
        <v>24</v>
      </c>
      <c r="B48" s="243"/>
      <c r="C48" s="243"/>
      <c r="D48" s="243"/>
      <c r="E48" s="217">
        <v>10.45</v>
      </c>
      <c r="F48" s="244" t="s">
        <v>1</v>
      </c>
    </row>
    <row r="49" spans="1:6" s="172" customFormat="1" ht="12.75">
      <c r="A49" s="243" t="s">
        <v>48</v>
      </c>
      <c r="B49" s="243"/>
      <c r="C49" s="243"/>
      <c r="D49" s="243"/>
      <c r="E49" s="215">
        <v>3.96</v>
      </c>
      <c r="F49" s="244"/>
    </row>
    <row r="50" spans="1:6" s="172" customFormat="1" ht="21" thickBot="1">
      <c r="A50" s="243" t="s">
        <v>49</v>
      </c>
      <c r="B50" s="243"/>
      <c r="C50" s="243"/>
      <c r="D50" s="243"/>
      <c r="E50" s="218">
        <v>4.29</v>
      </c>
      <c r="F50" s="244"/>
    </row>
    <row r="51" spans="1:6" s="172" customFormat="1" ht="21" thickTop="1">
      <c r="A51" s="243" t="s">
        <v>1</v>
      </c>
      <c r="B51" s="243"/>
      <c r="C51" s="243"/>
      <c r="D51" s="243"/>
      <c r="E51" s="261">
        <f>SUM(E43:E50)</f>
        <v>241.07</v>
      </c>
      <c r="F51" s="244"/>
    </row>
    <row r="52" spans="1:6" s="172" customFormat="1" ht="21" thickBot="1">
      <c r="A52" s="243"/>
      <c r="B52" s="243"/>
      <c r="C52" s="243"/>
      <c r="D52" s="243"/>
      <c r="E52" s="177"/>
      <c r="F52" s="244"/>
    </row>
    <row r="53" spans="1:6" s="172" customFormat="1" ht="21" thickBot="1">
      <c r="A53" s="241" t="s">
        <v>25</v>
      </c>
      <c r="B53" s="242"/>
      <c r="C53" s="266"/>
      <c r="D53" s="242"/>
      <c r="E53" s="319">
        <f>E24+E51</f>
        <v>9040.26</v>
      </c>
      <c r="F53" s="244"/>
    </row>
    <row r="54" spans="1:6" s="172" customFormat="1" ht="12.75">
      <c r="A54" s="243"/>
      <c r="B54" s="243"/>
      <c r="C54" s="243"/>
      <c r="D54" s="243"/>
      <c r="E54" s="177"/>
      <c r="F54" s="244"/>
    </row>
    <row r="55" spans="1:6" ht="12.75">
      <c r="A55" s="243"/>
      <c r="B55" s="243"/>
      <c r="C55" s="243"/>
      <c r="D55" s="243"/>
      <c r="E55" s="177"/>
      <c r="F55" s="238"/>
    </row>
    <row r="56" spans="1:6" ht="12.75">
      <c r="A56" s="268" t="s">
        <v>26</v>
      </c>
      <c r="B56" s="268"/>
      <c r="C56" s="243"/>
      <c r="D56" s="243"/>
      <c r="E56" s="312">
        <f>B102</f>
        <v>10272.779999999999</v>
      </c>
      <c r="F56" s="270">
        <v>1</v>
      </c>
    </row>
    <row r="57" spans="1:6" ht="12.75">
      <c r="A57" s="271" t="s">
        <v>27</v>
      </c>
      <c r="B57" s="271"/>
      <c r="C57" s="253"/>
      <c r="D57" s="272"/>
      <c r="E57" s="320">
        <f>E53</f>
        <v>9040.26</v>
      </c>
      <c r="F57" s="270">
        <f>E57/E56</f>
        <v>0.8800207928136299</v>
      </c>
    </row>
    <row r="58" spans="1:6" ht="12.75">
      <c r="A58" s="242" t="s">
        <v>28</v>
      </c>
      <c r="B58" s="242"/>
      <c r="C58" s="274"/>
      <c r="D58" s="274"/>
      <c r="E58" s="320">
        <f>E8</f>
        <v>2470.83</v>
      </c>
      <c r="F58" s="270">
        <f>F56-F57</f>
        <v>0.11997920718637012</v>
      </c>
    </row>
    <row r="59" spans="1:6" ht="12.75">
      <c r="A59" s="275"/>
      <c r="B59" s="275"/>
      <c r="C59" s="276"/>
      <c r="D59" s="277"/>
      <c r="E59" s="247"/>
      <c r="F59" s="278"/>
    </row>
    <row r="60" spans="1:6" s="172" customFormat="1" ht="21" thickBot="1">
      <c r="A60" s="246" t="s">
        <v>43</v>
      </c>
      <c r="B60" s="253" t="s">
        <v>1</v>
      </c>
      <c r="C60" s="254"/>
      <c r="D60" s="254"/>
      <c r="E60" s="321">
        <v>1372.12</v>
      </c>
      <c r="F60" s="252"/>
    </row>
    <row r="61" spans="1:6" ht="21" thickTop="1">
      <c r="A61" s="275"/>
      <c r="B61" s="275"/>
      <c r="C61" s="276"/>
      <c r="D61" s="277"/>
      <c r="E61" s="247"/>
      <c r="F61" s="278"/>
    </row>
    <row r="62" spans="1:6" s="172" customFormat="1" ht="12.75">
      <c r="A62" s="279" t="s">
        <v>72</v>
      </c>
      <c r="B62" s="279"/>
      <c r="C62" s="243"/>
      <c r="D62" s="243"/>
      <c r="E62" s="250"/>
      <c r="F62" s="312">
        <v>7260.36</v>
      </c>
    </row>
    <row r="63" spans="1:4" ht="12.75">
      <c r="A63" s="280"/>
      <c r="B63" s="280"/>
      <c r="C63" s="281"/>
      <c r="D63" s="282"/>
    </row>
    <row r="64" spans="1:8" ht="12.75">
      <c r="A64" s="238" t="s">
        <v>30</v>
      </c>
      <c r="B64" s="238"/>
      <c r="C64" s="280"/>
      <c r="D64" s="280"/>
      <c r="E64" s="283"/>
      <c r="F64" s="284">
        <v>0</v>
      </c>
      <c r="G64" s="240"/>
      <c r="H64" s="262"/>
    </row>
    <row r="65" spans="1:6" ht="12.75">
      <c r="A65" s="238" t="s">
        <v>31</v>
      </c>
      <c r="B65" s="238"/>
      <c r="C65" s="240"/>
      <c r="D65" s="240"/>
      <c r="E65" s="247"/>
      <c r="F65" s="284">
        <v>0</v>
      </c>
    </row>
    <row r="66" spans="1:6" ht="12.75">
      <c r="A66" s="238" t="s">
        <v>44</v>
      </c>
      <c r="B66" s="238"/>
      <c r="C66" s="240"/>
      <c r="D66" s="240"/>
      <c r="E66" s="247"/>
      <c r="F66" s="277"/>
    </row>
    <row r="67" spans="5:7" ht="21" thickBot="1">
      <c r="E67" s="247"/>
      <c r="F67" s="277"/>
      <c r="G67" s="240"/>
    </row>
    <row r="68" spans="1:7" s="233" customFormat="1" ht="30">
      <c r="A68" s="299" t="s">
        <v>0</v>
      </c>
      <c r="B68" s="300"/>
      <c r="C68" s="300"/>
      <c r="D68" s="300"/>
      <c r="E68" s="301"/>
      <c r="F68" s="302"/>
      <c r="G68" s="232"/>
    </row>
    <row r="69" spans="1:7" s="233" customFormat="1" ht="30.75" thickBot="1">
      <c r="A69" s="303" t="s">
        <v>65</v>
      </c>
      <c r="B69" s="304"/>
      <c r="C69" s="304"/>
      <c r="D69" s="304"/>
      <c r="E69" s="305"/>
      <c r="F69" s="306"/>
      <c r="G69" s="232"/>
    </row>
    <row r="70" spans="5:7" ht="12.75">
      <c r="E70" s="174"/>
      <c r="F70" s="262"/>
      <c r="G70" s="174" t="s">
        <v>1</v>
      </c>
    </row>
    <row r="71" spans="1:8" ht="101.25">
      <c r="A71" s="285" t="s">
        <v>32</v>
      </c>
      <c r="B71" s="308" t="s">
        <v>41</v>
      </c>
      <c r="C71" s="308" t="s">
        <v>42</v>
      </c>
      <c r="D71" s="308" t="s">
        <v>33</v>
      </c>
      <c r="E71" s="308" t="s">
        <v>34</v>
      </c>
      <c r="F71" s="308" t="s">
        <v>35</v>
      </c>
      <c r="G71" s="240" t="s">
        <v>1</v>
      </c>
      <c r="H71" s="174" t="s">
        <v>1</v>
      </c>
    </row>
    <row r="72" spans="1:6" ht="12.75">
      <c r="A72" s="314">
        <v>41153</v>
      </c>
      <c r="B72" s="202">
        <v>38.83</v>
      </c>
      <c r="C72" s="288">
        <v>12.27</v>
      </c>
      <c r="D72" s="204">
        <v>80</v>
      </c>
      <c r="E72" s="204">
        <v>3</v>
      </c>
      <c r="F72" s="204">
        <v>1</v>
      </c>
    </row>
    <row r="73" spans="1:6" ht="21">
      <c r="A73" s="314">
        <v>41154</v>
      </c>
      <c r="B73" s="202">
        <v>10.79</v>
      </c>
      <c r="C73" s="221">
        <v>0.8</v>
      </c>
      <c r="D73" s="204">
        <v>59</v>
      </c>
      <c r="E73" s="205" t="s">
        <v>57</v>
      </c>
      <c r="F73" s="205" t="s">
        <v>57</v>
      </c>
    </row>
    <row r="74" spans="1:7" ht="21">
      <c r="A74" s="314">
        <v>41155</v>
      </c>
      <c r="B74" s="202">
        <v>23.73</v>
      </c>
      <c r="C74" s="205" t="s">
        <v>57</v>
      </c>
      <c r="D74" s="205" t="s">
        <v>57</v>
      </c>
      <c r="E74" s="204">
        <v>3</v>
      </c>
      <c r="F74" s="205" t="s">
        <v>57</v>
      </c>
      <c r="G74" s="174" t="s">
        <v>1</v>
      </c>
    </row>
    <row r="75" spans="1:6" ht="12.75">
      <c r="A75" s="314">
        <v>41156</v>
      </c>
      <c r="B75" s="202">
        <v>133.29</v>
      </c>
      <c r="C75" s="221">
        <v>45.07</v>
      </c>
      <c r="D75" s="204">
        <v>75</v>
      </c>
      <c r="E75" s="204">
        <v>19</v>
      </c>
      <c r="F75" s="204">
        <v>1</v>
      </c>
    </row>
    <row r="76" spans="1:7" ht="12.75">
      <c r="A76" s="314">
        <v>41157</v>
      </c>
      <c r="B76" s="202">
        <v>566.66</v>
      </c>
      <c r="C76" s="221">
        <v>32.08</v>
      </c>
      <c r="D76" s="204">
        <v>63</v>
      </c>
      <c r="E76" s="204">
        <v>17</v>
      </c>
      <c r="F76" s="204">
        <v>20</v>
      </c>
      <c r="G76" s="174" t="s">
        <v>1</v>
      </c>
    </row>
    <row r="77" spans="1:6" ht="12.75">
      <c r="A77" s="314">
        <v>41158</v>
      </c>
      <c r="B77" s="202">
        <v>456.73</v>
      </c>
      <c r="C77" s="221">
        <v>53.34</v>
      </c>
      <c r="D77" s="204">
        <v>75</v>
      </c>
      <c r="E77" s="204">
        <v>20</v>
      </c>
      <c r="F77" s="204">
        <v>13</v>
      </c>
    </row>
    <row r="78" spans="1:6" ht="12.75">
      <c r="A78" s="314">
        <v>41159</v>
      </c>
      <c r="B78" s="202">
        <v>564.16</v>
      </c>
      <c r="C78" s="221">
        <v>34.86</v>
      </c>
      <c r="D78" s="204">
        <v>77</v>
      </c>
      <c r="E78" s="204">
        <v>19</v>
      </c>
      <c r="F78" s="204">
        <v>21</v>
      </c>
    </row>
    <row r="79" spans="1:7" ht="12.75">
      <c r="A79" s="314">
        <v>41160</v>
      </c>
      <c r="B79" s="202">
        <v>116.92</v>
      </c>
      <c r="C79" s="221">
        <v>18.55</v>
      </c>
      <c r="D79" s="204">
        <v>89</v>
      </c>
      <c r="E79" s="204">
        <v>6</v>
      </c>
      <c r="F79" s="204">
        <v>3</v>
      </c>
      <c r="G79" s="174" t="s">
        <v>1</v>
      </c>
    </row>
    <row r="80" spans="1:6" ht="21">
      <c r="A80" s="314">
        <v>41161</v>
      </c>
      <c r="B80" s="202">
        <v>16.75</v>
      </c>
      <c r="C80" s="221">
        <v>3.76</v>
      </c>
      <c r="D80" s="204">
        <v>84</v>
      </c>
      <c r="E80" s="205" t="s">
        <v>57</v>
      </c>
      <c r="F80" s="205" t="s">
        <v>57</v>
      </c>
    </row>
    <row r="81" spans="1:7" ht="21">
      <c r="A81" s="314">
        <v>41162</v>
      </c>
      <c r="B81" s="202">
        <v>536.01</v>
      </c>
      <c r="C81" s="221">
        <v>16.33</v>
      </c>
      <c r="D81" s="205" t="s">
        <v>57</v>
      </c>
      <c r="E81" s="204">
        <v>17</v>
      </c>
      <c r="F81" s="204">
        <v>19</v>
      </c>
      <c r="G81" s="174" t="s">
        <v>1</v>
      </c>
    </row>
    <row r="82" spans="1:6" ht="12.75">
      <c r="A82" s="314">
        <v>41163</v>
      </c>
      <c r="B82" s="202">
        <v>585.72</v>
      </c>
      <c r="C82" s="221">
        <v>51.19</v>
      </c>
      <c r="D82" s="204">
        <v>102</v>
      </c>
      <c r="E82" s="204">
        <v>17</v>
      </c>
      <c r="F82" s="204">
        <v>20</v>
      </c>
    </row>
    <row r="83" spans="1:6" ht="12.75">
      <c r="A83" s="314">
        <v>41164</v>
      </c>
      <c r="B83" s="202">
        <v>553.36</v>
      </c>
      <c r="C83" s="221">
        <v>20.33</v>
      </c>
      <c r="D83" s="204">
        <v>76</v>
      </c>
      <c r="E83" s="204">
        <v>10</v>
      </c>
      <c r="F83" s="204">
        <v>21</v>
      </c>
    </row>
    <row r="84" spans="1:6" ht="12.75">
      <c r="A84" s="314">
        <v>41165</v>
      </c>
      <c r="B84" s="202">
        <v>577.32</v>
      </c>
      <c r="C84" s="221">
        <v>19.18</v>
      </c>
      <c r="D84" s="204">
        <v>69</v>
      </c>
      <c r="E84" s="204">
        <v>15</v>
      </c>
      <c r="F84" s="204">
        <v>21</v>
      </c>
    </row>
    <row r="85" spans="1:6" ht="12.75">
      <c r="A85" s="314">
        <v>41166</v>
      </c>
      <c r="B85" s="202">
        <v>647.87</v>
      </c>
      <c r="C85" s="221">
        <v>62.06</v>
      </c>
      <c r="D85" s="204">
        <v>95</v>
      </c>
      <c r="E85" s="204">
        <v>18</v>
      </c>
      <c r="F85" s="204">
        <v>22</v>
      </c>
    </row>
    <row r="86" spans="1:6" ht="12.75">
      <c r="A86" s="314">
        <v>41167</v>
      </c>
      <c r="B86" s="202">
        <v>65.84</v>
      </c>
      <c r="C86" s="221">
        <v>13.15</v>
      </c>
      <c r="D86" s="204">
        <v>62</v>
      </c>
      <c r="E86" s="204">
        <v>4</v>
      </c>
      <c r="F86" s="204">
        <v>1</v>
      </c>
    </row>
    <row r="87" spans="1:6" ht="21">
      <c r="A87" s="314">
        <v>41168</v>
      </c>
      <c r="B87" s="202">
        <v>11.24</v>
      </c>
      <c r="C87" s="221">
        <v>3.88</v>
      </c>
      <c r="D87" s="204">
        <v>59</v>
      </c>
      <c r="E87" s="205" t="s">
        <v>57</v>
      </c>
      <c r="F87" s="205" t="s">
        <v>57</v>
      </c>
    </row>
    <row r="88" spans="1:7" ht="21">
      <c r="A88" s="314">
        <v>41169</v>
      </c>
      <c r="B88" s="202">
        <v>481.77</v>
      </c>
      <c r="C88" s="221">
        <v>21.08</v>
      </c>
      <c r="D88" s="205" t="s">
        <v>57</v>
      </c>
      <c r="E88" s="204">
        <v>19</v>
      </c>
      <c r="F88" s="204">
        <v>16</v>
      </c>
      <c r="G88" s="174" t="s">
        <v>1</v>
      </c>
    </row>
    <row r="89" spans="1:6" ht="12.75">
      <c r="A89" s="314">
        <v>41170</v>
      </c>
      <c r="B89" s="202">
        <v>616.35</v>
      </c>
      <c r="C89" s="221">
        <v>37.52</v>
      </c>
      <c r="D89" s="204">
        <v>80</v>
      </c>
      <c r="E89" s="204">
        <v>17</v>
      </c>
      <c r="F89" s="204">
        <v>22</v>
      </c>
    </row>
    <row r="90" spans="1:6" ht="12.75">
      <c r="A90" s="314">
        <v>41171</v>
      </c>
      <c r="B90" s="202">
        <v>608.98</v>
      </c>
      <c r="C90" s="221">
        <v>30.89</v>
      </c>
      <c r="D90" s="204">
        <v>89</v>
      </c>
      <c r="E90" s="204">
        <v>14</v>
      </c>
      <c r="F90" s="204">
        <v>21</v>
      </c>
    </row>
    <row r="91" spans="1:7" ht="12.75">
      <c r="A91" s="314">
        <v>41172</v>
      </c>
      <c r="B91" s="202">
        <v>536.02</v>
      </c>
      <c r="C91" s="221">
        <v>45.152</v>
      </c>
      <c r="D91" s="204">
        <v>82</v>
      </c>
      <c r="E91" s="204">
        <v>20</v>
      </c>
      <c r="F91" s="204">
        <v>18</v>
      </c>
      <c r="G91" s="174" t="s">
        <v>1</v>
      </c>
    </row>
    <row r="92" spans="1:8" ht="12.75">
      <c r="A92" s="314">
        <v>41173</v>
      </c>
      <c r="B92" s="202">
        <v>300.85</v>
      </c>
      <c r="C92" s="221">
        <v>54.17</v>
      </c>
      <c r="D92" s="204">
        <v>79</v>
      </c>
      <c r="E92" s="204">
        <v>17</v>
      </c>
      <c r="F92" s="204">
        <v>24</v>
      </c>
      <c r="H92" s="174" t="s">
        <v>1</v>
      </c>
    </row>
    <row r="93" spans="1:6" ht="21">
      <c r="A93" s="314">
        <v>41174</v>
      </c>
      <c r="B93" s="202">
        <v>62.99</v>
      </c>
      <c r="C93" s="221">
        <v>20.64</v>
      </c>
      <c r="D93" s="204">
        <v>76</v>
      </c>
      <c r="E93" s="204">
        <v>6</v>
      </c>
      <c r="F93" s="205" t="s">
        <v>57</v>
      </c>
    </row>
    <row r="94" spans="1:8" ht="21">
      <c r="A94" s="314">
        <v>41175</v>
      </c>
      <c r="B94" s="202">
        <v>6.91</v>
      </c>
      <c r="C94" s="221">
        <v>2.88</v>
      </c>
      <c r="D94" s="204">
        <v>50</v>
      </c>
      <c r="E94" s="205" t="s">
        <v>57</v>
      </c>
      <c r="F94" s="205" t="s">
        <v>57</v>
      </c>
      <c r="G94" s="174" t="s">
        <v>1</v>
      </c>
      <c r="H94" s="174" t="s">
        <v>1</v>
      </c>
    </row>
    <row r="95" spans="1:7" ht="21">
      <c r="A95" s="314">
        <v>41176</v>
      </c>
      <c r="B95" s="202">
        <v>506.18</v>
      </c>
      <c r="C95" s="221">
        <v>5.83</v>
      </c>
      <c r="D95" s="205" t="s">
        <v>57</v>
      </c>
      <c r="E95" s="204">
        <v>14</v>
      </c>
      <c r="F95" s="204">
        <v>22</v>
      </c>
      <c r="G95" s="174" t="s">
        <v>1</v>
      </c>
    </row>
    <row r="96" spans="1:6" ht="12.75">
      <c r="A96" s="314">
        <v>41177</v>
      </c>
      <c r="B96" s="202">
        <v>543.82</v>
      </c>
      <c r="C96" s="221">
        <v>46.48</v>
      </c>
      <c r="D96" s="204">
        <v>88</v>
      </c>
      <c r="E96" s="204">
        <v>16</v>
      </c>
      <c r="F96" s="204">
        <v>19</v>
      </c>
    </row>
    <row r="97" spans="1:6" ht="12.75">
      <c r="A97" s="314">
        <v>41178</v>
      </c>
      <c r="B97" s="202">
        <v>536.15</v>
      </c>
      <c r="C97" s="221">
        <v>37.62</v>
      </c>
      <c r="D97" s="204">
        <v>86</v>
      </c>
      <c r="E97" s="204">
        <v>18</v>
      </c>
      <c r="F97" s="204">
        <v>18</v>
      </c>
    </row>
    <row r="98" spans="1:6" ht="12.75">
      <c r="A98" s="314">
        <v>41179</v>
      </c>
      <c r="B98" s="202">
        <v>553.29</v>
      </c>
      <c r="C98" s="221">
        <v>35.29</v>
      </c>
      <c r="D98" s="204">
        <v>77</v>
      </c>
      <c r="E98" s="204">
        <v>18</v>
      </c>
      <c r="F98" s="204">
        <v>19</v>
      </c>
    </row>
    <row r="99" spans="1:8" ht="12.75">
      <c r="A99" s="314">
        <v>41180</v>
      </c>
      <c r="B99" s="202">
        <v>538.4</v>
      </c>
      <c r="C99" s="221">
        <v>39.33</v>
      </c>
      <c r="D99" s="204">
        <v>77</v>
      </c>
      <c r="E99" s="204">
        <v>14</v>
      </c>
      <c r="F99" s="204">
        <v>18</v>
      </c>
      <c r="H99" s="174" t="s">
        <v>1</v>
      </c>
    </row>
    <row r="100" spans="1:9" ht="21" customHeight="1">
      <c r="A100" s="314">
        <v>41181</v>
      </c>
      <c r="B100" s="202">
        <v>66.29</v>
      </c>
      <c r="C100" s="221">
        <v>12.71</v>
      </c>
      <c r="D100" s="204">
        <v>65</v>
      </c>
      <c r="E100" s="204">
        <v>5</v>
      </c>
      <c r="F100" s="204">
        <v>2</v>
      </c>
      <c r="I100" s="174" t="s">
        <v>1</v>
      </c>
    </row>
    <row r="101" spans="1:6" ht="21" customHeight="1">
      <c r="A101" s="314">
        <v>41182</v>
      </c>
      <c r="B101" s="202">
        <v>9.56</v>
      </c>
      <c r="C101" s="221">
        <v>0.36</v>
      </c>
      <c r="D101" s="204">
        <v>88</v>
      </c>
      <c r="E101" s="205" t="s">
        <v>57</v>
      </c>
      <c r="F101" s="204">
        <v>3</v>
      </c>
    </row>
    <row r="102" spans="1:6" ht="12.75">
      <c r="A102" s="174" t="s">
        <v>36</v>
      </c>
      <c r="B102" s="290">
        <f>SUM(B72:B101)</f>
        <v>10272.779999999999</v>
      </c>
      <c r="C102" s="290">
        <f>SUM(C72:C101)</f>
        <v>776.802</v>
      </c>
      <c r="D102" s="309">
        <f>SUM(D72:D101)</f>
        <v>2002</v>
      </c>
      <c r="E102" s="293">
        <f>SUM(E72:E101)</f>
        <v>346</v>
      </c>
      <c r="F102" s="293">
        <f>SUM(F72:F101)</f>
        <v>365</v>
      </c>
    </row>
    <row r="103" spans="1:6" ht="12.75">
      <c r="A103" s="294"/>
      <c r="B103" s="294"/>
      <c r="C103" s="255"/>
      <c r="D103" s="255"/>
      <c r="E103" s="295"/>
      <c r="F103" s="296"/>
    </row>
    <row r="104" spans="3:7" ht="12.75">
      <c r="C104" s="297"/>
      <c r="G104" s="174" t="s">
        <v>1</v>
      </c>
    </row>
    <row r="105" ht="12.75">
      <c r="F105" s="174" t="s">
        <v>1</v>
      </c>
    </row>
    <row r="106" ht="12.75">
      <c r="H106" s="174" t="s">
        <v>1</v>
      </c>
    </row>
  </sheetData>
  <printOptions/>
  <pageMargins left="0.7" right="0.7" top="0.75" bottom="0.75" header="0.3" footer="0.3"/>
  <pageSetup fitToHeight="1" fitToWidth="1"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Administrator</cp:lastModifiedBy>
  <cp:lastPrinted>2013-06-18T21:18:30Z</cp:lastPrinted>
  <dcterms:created xsi:type="dcterms:W3CDTF">2005-03-11T00:18:31Z</dcterms:created>
  <dcterms:modified xsi:type="dcterms:W3CDTF">2013-06-18T21:19:42Z</dcterms:modified>
  <cp:category/>
  <cp:version/>
  <cp:contentType/>
  <cp:contentStatus/>
</cp:coreProperties>
</file>