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firstSheet="1" activeTab="7"/>
  </bookViews>
  <sheets>
    <sheet name="JAN 10" sheetId="1" r:id="rId1"/>
    <sheet name="FEB 10 " sheetId="2" r:id="rId2"/>
    <sheet name="MARCH 10" sheetId="3" r:id="rId3"/>
    <sheet name="APRIL 10" sheetId="4" r:id="rId4"/>
    <sheet name="MAY 10" sheetId="5" r:id="rId5"/>
    <sheet name="JUNE 10" sheetId="6" r:id="rId6"/>
    <sheet name="JULY 10" sheetId="7" r:id="rId7"/>
    <sheet name="AUGUST 10" sheetId="8" r:id="rId8"/>
  </sheets>
  <externalReferences>
    <externalReference r:id="rId11"/>
  </externalReferences>
  <definedNames>
    <definedName name="_xlnm.Print_Area" localSheetId="1">'FEB 10 '!$A$1:$G$96</definedName>
    <definedName name="_xlnm.Print_Area" localSheetId="0">'JAN 10'!$A$1:$F$99</definedName>
  </definedNames>
  <calcPr fullCalcOnLoad="1"/>
</workbook>
</file>

<file path=xl/sharedStrings.xml><?xml version="1.0" encoding="utf-8"?>
<sst xmlns="http://schemas.openxmlformats.org/spreadsheetml/2006/main" count="688" uniqueCount="64">
  <si>
    <t>CLOVER FLAT LANDFILL DISPOSAL AND RECYCLING REPORT</t>
  </si>
  <si>
    <t xml:space="preserve"> </t>
  </si>
  <si>
    <t xml:space="preserve">TONS OF INCOMING SOLID WASTE FOR DISPOSAL </t>
  </si>
  <si>
    <t>PUBLIC</t>
  </si>
  <si>
    <t>UVDS</t>
  </si>
  <si>
    <t>UVDS-Green / Wood residential and commercial curbside carts</t>
  </si>
  <si>
    <t>UVR-Green / Wood / Straw residential and commercial drop boxes</t>
  </si>
  <si>
    <t>UVR Asphalt / residential and commercial drop boxes</t>
  </si>
  <si>
    <t>UVR Dirt / residential and commercial drop boxes</t>
  </si>
  <si>
    <t>UVR Concrete / residential and commercial drop boxes</t>
  </si>
  <si>
    <t xml:space="preserve">  </t>
  </si>
  <si>
    <t xml:space="preserve">    Paper</t>
  </si>
  <si>
    <t xml:space="preserve">    Plastic</t>
  </si>
  <si>
    <t xml:space="preserve">    Glass</t>
  </si>
  <si>
    <t xml:space="preserve">    Metal/Aluminum</t>
  </si>
  <si>
    <t xml:space="preserve">    Oil</t>
  </si>
  <si>
    <t xml:space="preserve">    Batteries</t>
  </si>
  <si>
    <t xml:space="preserve">    CRT/TVs</t>
  </si>
  <si>
    <t xml:space="preserve">    Switches</t>
  </si>
  <si>
    <t xml:space="preserve">CFL PUBLIC RECYCLED  </t>
  </si>
  <si>
    <t xml:space="preserve">Green / Wood </t>
  </si>
  <si>
    <t>Asphalt</t>
  </si>
  <si>
    <t xml:space="preserve">Dirt </t>
  </si>
  <si>
    <t>Concrete</t>
  </si>
  <si>
    <t>Metals</t>
  </si>
  <si>
    <t>TOTAL RECYCLED TONS</t>
  </si>
  <si>
    <t xml:space="preserve">TOTAL TONS RECEIVED BY CFL </t>
  </si>
  <si>
    <t xml:space="preserve">TOTAL TONS RECYCLED  </t>
  </si>
  <si>
    <t xml:space="preserve">TOTAL TONS &amp; % SOLID WASTE DISPOSED </t>
  </si>
  <si>
    <t>TONS USED FOR ADC (GROUND)</t>
  </si>
  <si>
    <t xml:space="preserve">CU YD of Clean Green Shipped to UVR  </t>
  </si>
  <si>
    <t xml:space="preserve">CU YD of Clean Green Shipped to Biomas  </t>
  </si>
  <si>
    <t>TOTAL INCOMING TONS/VEHS PER DAY</t>
  </si>
  <si>
    <t># VEHS PUBLIC</t>
  </si>
  <si>
    <t>#VEHS UVDS</t>
  </si>
  <si>
    <t># VEHS UVR</t>
  </si>
  <si>
    <t>TOTAL INCOMING TONS</t>
  </si>
  <si>
    <t xml:space="preserve">    Freon</t>
  </si>
  <si>
    <t xml:space="preserve">    Paint</t>
  </si>
  <si>
    <t>Pressure Treated Wood</t>
  </si>
  <si>
    <t>C &amp; D</t>
  </si>
  <si>
    <t>TOTAL TONS</t>
  </si>
  <si>
    <t>UVDS          C &amp; D TONS FROM TOTAL</t>
  </si>
  <si>
    <t xml:space="preserve">UVDS C &amp; D Processed Material </t>
  </si>
  <si>
    <t xml:space="preserve">                                                          </t>
  </si>
  <si>
    <t>UVR  &amp; UVDS RECYCLED</t>
  </si>
  <si>
    <r>
      <t>UVR DROP OFF/BUYBACK  RECYCLABLES BREAKDOWN</t>
    </r>
    <r>
      <rPr>
        <b/>
        <sz val="10"/>
        <rFont val="Arial"/>
        <family val="2"/>
      </rPr>
      <t xml:space="preserve"> </t>
    </r>
  </si>
  <si>
    <t>UVR-Cardboard</t>
  </si>
  <si>
    <t>UVR-Drywall</t>
  </si>
  <si>
    <t>UVR-Metal</t>
  </si>
  <si>
    <t xml:space="preserve">Mixed Material </t>
  </si>
  <si>
    <t>Tires</t>
  </si>
  <si>
    <t xml:space="preserve">    Fluorescent Lamps</t>
  </si>
  <si>
    <t xml:space="preserve">UVR DROP OFF/BUYBACK  RECYCLABLES BREAKDOWN </t>
  </si>
  <si>
    <t>MONTH OF JANUARY 2010</t>
  </si>
  <si>
    <t>MONTH OF FEBRUARY 2010</t>
  </si>
  <si>
    <t xml:space="preserve">      </t>
  </si>
  <si>
    <t>MONTH OF MARCH 2010</t>
  </si>
  <si>
    <t>UVDS Food Waste</t>
  </si>
  <si>
    <t>MONTH OF APRIL 2010</t>
  </si>
  <si>
    <t>MONTH OF MAY 2010</t>
  </si>
  <si>
    <t>MONTH OF JUNE 2010</t>
  </si>
  <si>
    <t>MONTH OF JULY 2010</t>
  </si>
  <si>
    <t>MONTH OF AUGUST 2010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</si>
</sst>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mmm\-yyyy"/>
    <numFmt numFmtId="168" formatCode="0.0"/>
    <numFmt numFmtId="169" formatCode="0.000"/>
    <numFmt numFmtId="170" formatCode="[$-409]dddd\,\ mmmm\ dd\,\ yyyy"/>
    <numFmt numFmtId="171" formatCode="[$-409]h:mm:ss\ AM/PM"/>
    <numFmt numFmtId="172" formatCode="#,##0.0_);\(#,##0.0\)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20"/>
      <name val="Arial"/>
      <family val="2"/>
    </font>
    <font>
      <u val="single"/>
      <sz val="16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4" fillId="0" borderId="10" xfId="58" applyFont="1" applyBorder="1" applyAlignment="1">
      <alignment horizontal="left"/>
      <protection/>
    </xf>
    <xf numFmtId="0" fontId="4" fillId="0" borderId="11" xfId="58" applyFont="1" applyBorder="1" applyAlignment="1">
      <alignment horizontal="center"/>
      <protection/>
    </xf>
    <xf numFmtId="2" fontId="4" fillId="0" borderId="11" xfId="58" applyNumberFormat="1" applyFont="1" applyBorder="1" applyAlignment="1">
      <alignment horizontal="center"/>
      <protection/>
    </xf>
    <xf numFmtId="0" fontId="5" fillId="0" borderId="12" xfId="58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6" fillId="0" borderId="0" xfId="58" applyFont="1">
      <alignment/>
      <protection/>
    </xf>
    <xf numFmtId="0" fontId="4" fillId="0" borderId="13" xfId="58" applyFont="1" applyBorder="1" applyAlignment="1">
      <alignment horizontal="left"/>
      <protection/>
    </xf>
    <xf numFmtId="0" fontId="4" fillId="0" borderId="14" xfId="58" applyFont="1" applyBorder="1" applyAlignment="1">
      <alignment horizontal="center"/>
      <protection/>
    </xf>
    <xf numFmtId="2" fontId="4" fillId="0" borderId="14" xfId="58" applyNumberFormat="1" applyFont="1" applyBorder="1" applyAlignment="1">
      <alignment horizontal="center"/>
      <protection/>
    </xf>
    <xf numFmtId="0" fontId="5" fillId="0" borderId="15" xfId="58" applyFont="1" applyBorder="1" applyAlignment="1">
      <alignment horizontal="center"/>
      <protection/>
    </xf>
    <xf numFmtId="0" fontId="4" fillId="0" borderId="0" xfId="58" applyFont="1" applyBorder="1" applyAlignment="1">
      <alignment horizontal="left"/>
      <protection/>
    </xf>
    <xf numFmtId="0" fontId="4" fillId="0" borderId="0" xfId="58" applyFont="1" applyBorder="1" applyAlignment="1">
      <alignment horizontal="center"/>
      <protection/>
    </xf>
    <xf numFmtId="2" fontId="4" fillId="0" borderId="0" xfId="58" applyNumberFormat="1" applyFont="1" applyBorder="1" applyAlignment="1">
      <alignment horizontal="center"/>
      <protection/>
    </xf>
    <xf numFmtId="0" fontId="6" fillId="0" borderId="0" xfId="58" applyFont="1" applyBorder="1">
      <alignment/>
      <protection/>
    </xf>
    <xf numFmtId="0" fontId="7" fillId="0" borderId="16" xfId="58" applyFont="1" applyFill="1" applyBorder="1" applyAlignment="1">
      <alignment horizontal="left" vertical="justify"/>
      <protection/>
    </xf>
    <xf numFmtId="0" fontId="8" fillId="0" borderId="0" xfId="58" applyFont="1" applyFill="1" applyBorder="1" applyAlignment="1">
      <alignment horizontal="right" vertical="justify"/>
      <protection/>
    </xf>
    <xf numFmtId="2" fontId="9" fillId="0" borderId="0" xfId="44" applyNumberFormat="1" applyFont="1" applyFill="1" applyBorder="1" applyAlignment="1">
      <alignment/>
    </xf>
    <xf numFmtId="164" fontId="7" fillId="0" borderId="0" xfId="44" applyNumberFormat="1" applyFont="1" applyFill="1" applyAlignment="1">
      <alignment horizontal="left" vertical="justify"/>
    </xf>
    <xf numFmtId="0" fontId="10" fillId="0" borderId="0" xfId="58" applyFont="1" applyFill="1">
      <alignment/>
      <protection/>
    </xf>
    <xf numFmtId="0" fontId="10" fillId="0" borderId="0" xfId="58" applyFont="1" applyFill="1" applyAlignment="1">
      <alignment horizontal="right"/>
      <protection/>
    </xf>
    <xf numFmtId="0" fontId="8" fillId="0" borderId="0" xfId="58" applyFont="1" applyFill="1" applyBorder="1" applyAlignment="1">
      <alignment horizontal="left" vertical="justify"/>
      <protection/>
    </xf>
    <xf numFmtId="10" fontId="7" fillId="0" borderId="0" xfId="44" applyNumberFormat="1" applyFont="1" applyFill="1" applyAlignment="1">
      <alignment horizontal="right" vertical="justify"/>
    </xf>
    <xf numFmtId="0" fontId="11" fillId="0" borderId="0" xfId="58" applyFont="1" applyFill="1" applyBorder="1" applyAlignment="1">
      <alignment horizontal="right" vertical="justify"/>
      <protection/>
    </xf>
    <xf numFmtId="0" fontId="7" fillId="0" borderId="0" xfId="58" applyFont="1" applyFill="1" applyBorder="1" applyAlignment="1">
      <alignment horizontal="left" vertical="justify"/>
      <protection/>
    </xf>
    <xf numFmtId="2" fontId="7" fillId="0" borderId="16" xfId="44" applyNumberFormat="1" applyFont="1" applyFill="1" applyBorder="1" applyAlignment="1">
      <alignment/>
    </xf>
    <xf numFmtId="2" fontId="7" fillId="0" borderId="0" xfId="44" applyNumberFormat="1" applyFont="1" applyFill="1" applyBorder="1" applyAlignment="1">
      <alignment/>
    </xf>
    <xf numFmtId="0" fontId="7" fillId="0" borderId="16" xfId="58" applyFont="1" applyFill="1" applyBorder="1">
      <alignment/>
      <protection/>
    </xf>
    <xf numFmtId="164" fontId="7" fillId="0" borderId="0" xfId="44" applyNumberFormat="1" applyFont="1" applyFill="1" applyBorder="1" applyAlignment="1">
      <alignment/>
    </xf>
    <xf numFmtId="164" fontId="7" fillId="0" borderId="0" xfId="44" applyNumberFormat="1" applyFont="1" applyFill="1" applyBorder="1" applyAlignment="1">
      <alignment horizontal="right"/>
    </xf>
    <xf numFmtId="164" fontId="10" fillId="0" borderId="0" xfId="44" applyNumberFormat="1" applyFont="1" applyFill="1" applyBorder="1" applyAlignment="1">
      <alignment/>
    </xf>
    <xf numFmtId="0" fontId="8" fillId="0" borderId="0" xfId="58" applyFont="1" applyFill="1" applyBorder="1">
      <alignment/>
      <protection/>
    </xf>
    <xf numFmtId="164" fontId="8" fillId="0" borderId="0" xfId="44" applyNumberFormat="1" applyFont="1" applyFill="1" applyBorder="1" applyAlignment="1">
      <alignment/>
    </xf>
    <xf numFmtId="164" fontId="8" fillId="0" borderId="0" xfId="44" applyNumberFormat="1" applyFont="1" applyFill="1" applyBorder="1" applyAlignment="1">
      <alignment horizontal="right"/>
    </xf>
    <xf numFmtId="2" fontId="8" fillId="0" borderId="17" xfId="44" applyNumberFormat="1" applyFont="1" applyFill="1" applyBorder="1" applyAlignment="1">
      <alignment horizontal="right"/>
    </xf>
    <xf numFmtId="164" fontId="7" fillId="0" borderId="0" xfId="44" applyNumberFormat="1" applyFont="1" applyFill="1" applyBorder="1" applyAlignment="1">
      <alignment/>
    </xf>
    <xf numFmtId="2" fontId="8" fillId="0" borderId="18" xfId="44" applyNumberFormat="1" applyFont="1" applyFill="1" applyBorder="1" applyAlignment="1">
      <alignment horizontal="right"/>
    </xf>
    <xf numFmtId="2" fontId="7" fillId="0" borderId="0" xfId="44" applyNumberFormat="1" applyFont="1" applyFill="1" applyBorder="1" applyAlignment="1">
      <alignment horizontal="right"/>
    </xf>
    <xf numFmtId="0" fontId="9" fillId="0" borderId="19" xfId="58" applyFont="1" applyFill="1" applyBorder="1">
      <alignment/>
      <protection/>
    </xf>
    <xf numFmtId="164" fontId="8" fillId="0" borderId="20" xfId="44" applyNumberFormat="1" applyFont="1" applyFill="1" applyBorder="1" applyAlignment="1">
      <alignment/>
    </xf>
    <xf numFmtId="164" fontId="8" fillId="0" borderId="20" xfId="44" applyNumberFormat="1" applyFont="1" applyFill="1" applyBorder="1" applyAlignment="1">
      <alignment horizontal="right"/>
    </xf>
    <xf numFmtId="2" fontId="8" fillId="0" borderId="21" xfId="44" applyNumberFormat="1" applyFont="1" applyFill="1" applyBorder="1" applyAlignment="1">
      <alignment horizontal="right"/>
    </xf>
    <xf numFmtId="0" fontId="8" fillId="0" borderId="0" xfId="58" applyFont="1">
      <alignment/>
      <protection/>
    </xf>
    <xf numFmtId="164" fontId="8" fillId="0" borderId="0" xfId="44" applyNumberFormat="1" applyFont="1" applyFill="1" applyAlignment="1">
      <alignment/>
    </xf>
    <xf numFmtId="0" fontId="8" fillId="0" borderId="0" xfId="58" applyFont="1" applyFill="1" applyAlignment="1">
      <alignment/>
      <protection/>
    </xf>
    <xf numFmtId="164" fontId="8" fillId="0" borderId="0" xfId="44" applyNumberFormat="1" applyFont="1" applyFill="1" applyAlignment="1">
      <alignment horizontal="right"/>
    </xf>
    <xf numFmtId="164" fontId="7" fillId="0" borderId="0" xfId="44" applyNumberFormat="1" applyFont="1" applyFill="1" applyAlignment="1">
      <alignment/>
    </xf>
    <xf numFmtId="0" fontId="8" fillId="0" borderId="0" xfId="58" applyFont="1" applyFill="1" applyAlignment="1">
      <alignment horizontal="left" vertical="justify"/>
      <protection/>
    </xf>
    <xf numFmtId="2" fontId="8" fillId="0" borderId="0" xfId="44" applyNumberFormat="1" applyFont="1" applyFill="1" applyBorder="1" applyAlignment="1">
      <alignment horizontal="right"/>
    </xf>
    <xf numFmtId="0" fontId="10" fillId="0" borderId="0" xfId="58" applyFont="1" applyFill="1" applyAlignment="1">
      <alignment horizontal="left"/>
      <protection/>
    </xf>
    <xf numFmtId="1" fontId="7" fillId="0" borderId="0" xfId="58" applyNumberFormat="1" applyFont="1" applyFill="1" applyBorder="1" applyAlignment="1">
      <alignment horizontal="right" vertical="justify"/>
      <protection/>
    </xf>
    <xf numFmtId="0" fontId="9" fillId="0" borderId="0" xfId="58" applyFont="1" applyFill="1" applyBorder="1" applyAlignment="1">
      <alignment horizontal="left" vertical="justify"/>
      <protection/>
    </xf>
    <xf numFmtId="2" fontId="7" fillId="0" borderId="16" xfId="58" applyNumberFormat="1" applyFont="1" applyFill="1" applyBorder="1" applyAlignment="1">
      <alignment horizontal="right" vertical="justify"/>
      <protection/>
    </xf>
    <xf numFmtId="0" fontId="13" fillId="0" borderId="0" xfId="58" applyFont="1" applyFill="1" applyBorder="1" applyAlignment="1">
      <alignment horizontal="left" vertical="justify"/>
      <protection/>
    </xf>
    <xf numFmtId="2" fontId="10" fillId="0" borderId="0" xfId="44" applyNumberFormat="1" applyFont="1" applyFill="1" applyBorder="1" applyAlignment="1">
      <alignment/>
    </xf>
    <xf numFmtId="0" fontId="0" fillId="0" borderId="0" xfId="58" applyFont="1">
      <alignment/>
      <protection/>
    </xf>
    <xf numFmtId="0" fontId="9" fillId="0" borderId="0" xfId="58" applyFont="1" applyFill="1" applyAlignment="1">
      <alignment horizontal="left" vertical="justify"/>
      <protection/>
    </xf>
    <xf numFmtId="2" fontId="7" fillId="0" borderId="17" xfId="44" applyNumberFormat="1" applyFont="1" applyFill="1" applyBorder="1" applyAlignment="1">
      <alignment horizontal="right"/>
    </xf>
    <xf numFmtId="10" fontId="7" fillId="0" borderId="17" xfId="44" applyNumberFormat="1" applyFont="1" applyFill="1" applyBorder="1" applyAlignment="1">
      <alignment horizontal="center" vertical="justify"/>
    </xf>
    <xf numFmtId="2" fontId="9" fillId="0" borderId="0" xfId="58" applyNumberFormat="1" applyFont="1" applyFill="1" applyAlignment="1">
      <alignment horizontal="left" vertical="justify" readingOrder="1"/>
      <protection/>
    </xf>
    <xf numFmtId="0" fontId="13" fillId="0" borderId="0" xfId="58" applyFont="1" applyFill="1" applyBorder="1" applyAlignment="1">
      <alignment horizontal="right"/>
      <protection/>
    </xf>
    <xf numFmtId="0" fontId="14" fillId="0" borderId="0" xfId="58" applyFont="1" applyFill="1" applyBorder="1" applyAlignment="1">
      <alignment horizontal="left"/>
      <protection/>
    </xf>
    <xf numFmtId="2" fontId="7" fillId="0" borderId="18" xfId="44" applyNumberFormat="1" applyFont="1" applyFill="1" applyBorder="1" applyAlignment="1">
      <alignment horizontal="right" vertical="justify"/>
    </xf>
    <xf numFmtId="2" fontId="14" fillId="0" borderId="0" xfId="44" applyNumberFormat="1" applyFont="1" applyFill="1" applyBorder="1" applyAlignment="1">
      <alignment horizontal="right" vertical="justify"/>
    </xf>
    <xf numFmtId="14" fontId="9" fillId="0" borderId="0" xfId="58" applyNumberFormat="1" applyFont="1" applyFill="1" applyAlignment="1">
      <alignment horizontal="left"/>
      <protection/>
    </xf>
    <xf numFmtId="165" fontId="8" fillId="0" borderId="0" xfId="58" applyNumberFormat="1" applyFont="1" applyFill="1" applyBorder="1" applyAlignment="1">
      <alignment/>
      <protection/>
    </xf>
    <xf numFmtId="165" fontId="9" fillId="0" borderId="0" xfId="58" applyNumberFormat="1" applyFont="1" applyFill="1" applyBorder="1" applyAlignment="1">
      <alignment/>
      <protection/>
    </xf>
    <xf numFmtId="165" fontId="9" fillId="0" borderId="0" xfId="44" applyNumberFormat="1" applyFont="1" applyFill="1" applyAlignment="1">
      <alignment/>
    </xf>
    <xf numFmtId="0" fontId="15" fillId="0" borderId="0" xfId="58" applyFont="1" applyFill="1" applyBorder="1" applyAlignment="1">
      <alignment horizontal="left" vertical="justify"/>
      <protection/>
    </xf>
    <xf numFmtId="2" fontId="10" fillId="0" borderId="0" xfId="58" applyNumberFormat="1" applyFont="1" applyFill="1">
      <alignment/>
      <protection/>
    </xf>
    <xf numFmtId="2" fontId="7" fillId="0" borderId="17" xfId="44" applyNumberFormat="1" applyFont="1" applyFill="1" applyBorder="1" applyAlignment="1">
      <alignment/>
    </xf>
    <xf numFmtId="14" fontId="13" fillId="0" borderId="0" xfId="58" applyNumberFormat="1" applyFont="1" applyFill="1" applyBorder="1" applyAlignment="1">
      <alignment horizontal="left"/>
      <protection/>
    </xf>
    <xf numFmtId="165" fontId="13" fillId="0" borderId="0" xfId="44" applyNumberFormat="1" applyFont="1" applyFill="1" applyBorder="1" applyAlignment="1">
      <alignment/>
    </xf>
    <xf numFmtId="165" fontId="10" fillId="0" borderId="0" xfId="44" applyNumberFormat="1" applyFont="1" applyFill="1" applyBorder="1" applyAlignment="1">
      <alignment horizontal="right"/>
    </xf>
    <xf numFmtId="2" fontId="10" fillId="0" borderId="0" xfId="58" applyNumberFormat="1" applyFont="1" applyFill="1" applyBorder="1">
      <alignment/>
      <protection/>
    </xf>
    <xf numFmtId="165" fontId="10" fillId="0" borderId="0" xfId="58" applyNumberFormat="1" applyFont="1" applyFill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Border="1">
      <alignment/>
      <protection/>
    </xf>
    <xf numFmtId="14" fontId="13" fillId="0" borderId="0" xfId="58" applyNumberFormat="1" applyFont="1" applyFill="1" applyBorder="1" applyAlignment="1">
      <alignment/>
      <protection/>
    </xf>
    <xf numFmtId="14" fontId="13" fillId="0" borderId="0" xfId="58" applyNumberFormat="1" applyFont="1" applyFill="1" applyBorder="1" applyAlignment="1">
      <alignment horizontal="right"/>
      <protection/>
    </xf>
    <xf numFmtId="2" fontId="13" fillId="0" borderId="0" xfId="58" applyNumberFormat="1" applyFont="1" applyFill="1" applyBorder="1">
      <alignment/>
      <protection/>
    </xf>
    <xf numFmtId="165" fontId="7" fillId="0" borderId="17" xfId="58" applyNumberFormat="1" applyFont="1" applyFill="1" applyBorder="1">
      <alignment/>
      <protection/>
    </xf>
    <xf numFmtId="0" fontId="0" fillId="0" borderId="0" xfId="58" applyFont="1" applyFill="1">
      <alignment/>
      <protection/>
    </xf>
    <xf numFmtId="0" fontId="13" fillId="0" borderId="0" xfId="58" applyFont="1" applyBorder="1" applyAlignment="1">
      <alignment/>
      <protection/>
    </xf>
    <xf numFmtId="0" fontId="13" fillId="0" borderId="0" xfId="58" applyFont="1" applyBorder="1" applyAlignment="1">
      <alignment horizontal="right"/>
      <protection/>
    </xf>
    <xf numFmtId="0" fontId="13" fillId="0" borderId="0" xfId="58" applyFont="1">
      <alignment/>
      <protection/>
    </xf>
    <xf numFmtId="0" fontId="13" fillId="0" borderId="0" xfId="58" applyFont="1" applyAlignment="1">
      <alignment horizontal="right"/>
      <protection/>
    </xf>
    <xf numFmtId="2" fontId="13" fillId="0" borderId="0" xfId="58" applyNumberFormat="1" applyFont="1">
      <alignment/>
      <protection/>
    </xf>
    <xf numFmtId="0" fontId="8" fillId="0" borderId="0" xfId="58" applyFont="1" applyFill="1">
      <alignment/>
      <protection/>
    </xf>
    <xf numFmtId="0" fontId="10" fillId="0" borderId="0" xfId="58" applyFont="1" applyAlignment="1">
      <alignment horizontal="left"/>
      <protection/>
    </xf>
    <xf numFmtId="164" fontId="13" fillId="0" borderId="0" xfId="44" applyNumberFormat="1" applyFont="1" applyFill="1" applyAlignment="1">
      <alignment/>
    </xf>
    <xf numFmtId="2" fontId="13" fillId="0" borderId="0" xfId="44" applyNumberFormat="1" applyFont="1" applyFill="1" applyAlignment="1">
      <alignment/>
    </xf>
    <xf numFmtId="164" fontId="13" fillId="0" borderId="0" xfId="44" applyNumberFormat="1" applyFont="1" applyFill="1" applyAlignment="1">
      <alignment/>
    </xf>
    <xf numFmtId="164" fontId="8" fillId="0" borderId="0" xfId="58" applyNumberFormat="1" applyFont="1" applyAlignment="1">
      <alignment/>
      <protection/>
    </xf>
    <xf numFmtId="0" fontId="11" fillId="0" borderId="0" xfId="58" applyFont="1">
      <alignment/>
      <protection/>
    </xf>
    <xf numFmtId="0" fontId="11" fillId="0" borderId="0" xfId="58" applyFont="1" applyAlignment="1">
      <alignment/>
      <protection/>
    </xf>
    <xf numFmtId="0" fontId="11" fillId="0" borderId="0" xfId="58" applyFont="1" applyAlignment="1">
      <alignment horizontal="right"/>
      <protection/>
    </xf>
    <xf numFmtId="2" fontId="11" fillId="0" borderId="0" xfId="58" applyNumberFormat="1" applyFont="1">
      <alignment/>
      <protection/>
    </xf>
    <xf numFmtId="0" fontId="0" fillId="0" borderId="0" xfId="58" applyFont="1" applyAlignment="1">
      <alignment/>
      <protection/>
    </xf>
    <xf numFmtId="0" fontId="0" fillId="0" borderId="0" xfId="58" applyFont="1" applyAlignment="1">
      <alignment horizontal="right"/>
      <protection/>
    </xf>
    <xf numFmtId="2" fontId="0" fillId="0" borderId="0" xfId="58" applyNumberFormat="1" applyFont="1">
      <alignment/>
      <protection/>
    </xf>
    <xf numFmtId="164" fontId="8" fillId="0" borderId="0" xfId="44" applyNumberFormat="1" applyFont="1" applyFill="1" applyAlignment="1">
      <alignment/>
    </xf>
    <xf numFmtId="0" fontId="36" fillId="0" borderId="0" xfId="58" applyFont="1">
      <alignment/>
      <protection/>
    </xf>
    <xf numFmtId="2" fontId="7" fillId="0" borderId="0" xfId="58" applyNumberFormat="1" applyFont="1" applyFill="1" applyBorder="1">
      <alignment/>
      <protection/>
    </xf>
    <xf numFmtId="165" fontId="9" fillId="0" borderId="0" xfId="58" applyNumberFormat="1" applyFont="1" applyFill="1" applyBorder="1" applyAlignment="1">
      <alignment horizontal="center"/>
      <protection/>
    </xf>
    <xf numFmtId="0" fontId="4" fillId="0" borderId="11" xfId="58" applyFont="1" applyBorder="1" applyAlignment="1">
      <alignment horizontal="left"/>
      <protection/>
    </xf>
    <xf numFmtId="0" fontId="4" fillId="0" borderId="14" xfId="58" applyFont="1" applyBorder="1" applyAlignment="1">
      <alignment horizontal="left"/>
      <protection/>
    </xf>
    <xf numFmtId="0" fontId="7" fillId="0" borderId="0" xfId="58" applyFont="1" applyFill="1" applyBorder="1">
      <alignment/>
      <protection/>
    </xf>
    <xf numFmtId="0" fontId="9" fillId="0" borderId="20" xfId="58" applyFont="1" applyFill="1" applyBorder="1">
      <alignment/>
      <protection/>
    </xf>
    <xf numFmtId="165" fontId="7" fillId="0" borderId="0" xfId="58" applyNumberFormat="1" applyFont="1" applyFill="1" applyBorder="1">
      <alignment/>
      <protection/>
    </xf>
    <xf numFmtId="2" fontId="10" fillId="0" borderId="0" xfId="58" applyNumberFormat="1" applyFont="1" applyFill="1" applyAlignment="1">
      <alignment horizontal="right"/>
      <protection/>
    </xf>
    <xf numFmtId="0" fontId="10" fillId="0" borderId="0" xfId="58" applyFont="1" applyFill="1" applyBorder="1" applyAlignment="1">
      <alignment horizontal="right"/>
      <protection/>
    </xf>
    <xf numFmtId="2" fontId="10" fillId="0" borderId="0" xfId="58" applyNumberFormat="1" applyFont="1" applyFill="1" applyBorder="1" applyAlignment="1">
      <alignment horizontal="right"/>
      <protection/>
    </xf>
    <xf numFmtId="0" fontId="37" fillId="0" borderId="0" xfId="58" applyFont="1" applyFill="1" applyAlignment="1">
      <alignment horizontal="right"/>
      <protection/>
    </xf>
    <xf numFmtId="2" fontId="0" fillId="0" borderId="0" xfId="58" applyNumberFormat="1" applyFont="1" applyBorder="1">
      <alignment/>
      <protection/>
    </xf>
    <xf numFmtId="2" fontId="7" fillId="0" borderId="16" xfId="44" applyNumberFormat="1" applyFont="1" applyFill="1" applyBorder="1" applyAlignment="1">
      <alignment/>
    </xf>
    <xf numFmtId="0" fontId="9" fillId="0" borderId="0" xfId="58" applyFont="1" applyFill="1" applyBorder="1">
      <alignment/>
      <protection/>
    </xf>
    <xf numFmtId="39" fontId="8" fillId="0" borderId="18" xfId="44" applyNumberFormat="1" applyFont="1" applyFill="1" applyBorder="1" applyAlignment="1">
      <alignment horizontal="right"/>
    </xf>
    <xf numFmtId="0" fontId="16" fillId="0" borderId="10" xfId="58" applyFont="1" applyBorder="1" applyAlignment="1">
      <alignment horizontal="left"/>
      <protection/>
    </xf>
    <xf numFmtId="0" fontId="16" fillId="0" borderId="11" xfId="58" applyFont="1" applyBorder="1" applyAlignment="1">
      <alignment horizontal="left"/>
      <protection/>
    </xf>
    <xf numFmtId="0" fontId="16" fillId="0" borderId="11" xfId="58" applyFont="1" applyBorder="1" applyAlignment="1">
      <alignment horizontal="center"/>
      <protection/>
    </xf>
    <xf numFmtId="2" fontId="16" fillId="0" borderId="11" xfId="58" applyNumberFormat="1" applyFont="1" applyBorder="1" applyAlignment="1">
      <alignment horizontal="center"/>
      <protection/>
    </xf>
    <xf numFmtId="0" fontId="16" fillId="0" borderId="12" xfId="58" applyFont="1" applyBorder="1" applyAlignment="1">
      <alignment horizontal="center"/>
      <protection/>
    </xf>
    <xf numFmtId="0" fontId="16" fillId="0" borderId="13" xfId="58" applyFont="1" applyBorder="1" applyAlignment="1">
      <alignment horizontal="left"/>
      <protection/>
    </xf>
    <xf numFmtId="0" fontId="16" fillId="0" borderId="14" xfId="58" applyFont="1" applyBorder="1" applyAlignment="1">
      <alignment horizontal="left"/>
      <protection/>
    </xf>
    <xf numFmtId="0" fontId="16" fillId="0" borderId="14" xfId="58" applyFont="1" applyBorder="1" applyAlignment="1">
      <alignment horizontal="center"/>
      <protection/>
    </xf>
    <xf numFmtId="2" fontId="16" fillId="0" borderId="14" xfId="58" applyNumberFormat="1" applyFont="1" applyBorder="1" applyAlignment="1">
      <alignment horizontal="center"/>
      <protection/>
    </xf>
    <xf numFmtId="0" fontId="16" fillId="0" borderId="15" xfId="58" applyFont="1" applyBorder="1" applyAlignment="1">
      <alignment horizontal="center"/>
      <protection/>
    </xf>
    <xf numFmtId="0" fontId="7" fillId="0" borderId="0" xfId="58" applyFont="1" applyBorder="1" applyAlignment="1">
      <alignment horizontal="center"/>
      <protection/>
    </xf>
    <xf numFmtId="0" fontId="7" fillId="0" borderId="0" xfId="58" applyFont="1" applyBorder="1" applyAlignment="1">
      <alignment horizontal="left"/>
      <protection/>
    </xf>
    <xf numFmtId="2" fontId="7" fillId="0" borderId="0" xfId="58" applyNumberFormat="1" applyFont="1" applyBorder="1" applyAlignment="1">
      <alignment horizontal="center"/>
      <protection/>
    </xf>
    <xf numFmtId="0" fontId="7" fillId="0" borderId="0" xfId="58" applyFont="1" applyFill="1">
      <alignment/>
      <protection/>
    </xf>
    <xf numFmtId="0" fontId="11" fillId="0" borderId="0" xfId="58" applyFont="1" applyFill="1" applyBorder="1" applyAlignment="1">
      <alignment horizontal="left" vertical="justify"/>
      <protection/>
    </xf>
    <xf numFmtId="2" fontId="11" fillId="0" borderId="0" xfId="44" applyNumberFormat="1" applyFont="1" applyFill="1" applyBorder="1" applyAlignment="1">
      <alignment/>
    </xf>
    <xf numFmtId="0" fontId="11" fillId="0" borderId="0" xfId="58" applyFont="1" applyFill="1" applyBorder="1">
      <alignment/>
      <protection/>
    </xf>
    <xf numFmtId="164" fontId="11" fillId="0" borderId="0" xfId="44" applyNumberFormat="1" applyFont="1" applyFill="1" applyBorder="1" applyAlignment="1">
      <alignment/>
    </xf>
    <xf numFmtId="164" fontId="11" fillId="0" borderId="0" xfId="44" applyNumberFormat="1" applyFont="1" applyFill="1" applyBorder="1" applyAlignment="1">
      <alignment horizontal="right"/>
    </xf>
    <xf numFmtId="2" fontId="11" fillId="0" borderId="17" xfId="44" applyNumberFormat="1" applyFont="1" applyFill="1" applyBorder="1" applyAlignment="1">
      <alignment horizontal="right"/>
    </xf>
    <xf numFmtId="164" fontId="11" fillId="0" borderId="0" xfId="44" applyNumberFormat="1" applyFont="1" applyFill="1" applyAlignment="1">
      <alignment/>
    </xf>
    <xf numFmtId="2" fontId="11" fillId="0" borderId="18" xfId="44" applyNumberFormat="1" applyFont="1" applyFill="1" applyBorder="1" applyAlignment="1">
      <alignment/>
    </xf>
    <xf numFmtId="164" fontId="11" fillId="0" borderId="18" xfId="44" applyNumberFormat="1" applyFont="1" applyFill="1" applyBorder="1" applyAlignment="1">
      <alignment horizontal="center"/>
    </xf>
    <xf numFmtId="0" fontId="7" fillId="0" borderId="19" xfId="58" applyFont="1" applyFill="1" applyBorder="1">
      <alignment/>
      <protection/>
    </xf>
    <xf numFmtId="0" fontId="7" fillId="0" borderId="20" xfId="58" applyFont="1" applyFill="1" applyBorder="1">
      <alignment/>
      <protection/>
    </xf>
    <xf numFmtId="164" fontId="11" fillId="0" borderId="20" xfId="44" applyNumberFormat="1" applyFont="1" applyFill="1" applyBorder="1" applyAlignment="1">
      <alignment/>
    </xf>
    <xf numFmtId="164" fontId="11" fillId="0" borderId="20" xfId="44" applyNumberFormat="1" applyFont="1" applyFill="1" applyBorder="1" applyAlignment="1">
      <alignment horizontal="right"/>
    </xf>
    <xf numFmtId="2" fontId="11" fillId="0" borderId="21" xfId="44" applyNumberFormat="1" applyFont="1" applyFill="1" applyBorder="1" applyAlignment="1">
      <alignment horizontal="right"/>
    </xf>
    <xf numFmtId="2" fontId="11" fillId="0" borderId="0" xfId="58" applyNumberFormat="1" applyFont="1" applyBorder="1">
      <alignment/>
      <protection/>
    </xf>
    <xf numFmtId="2" fontId="11" fillId="0" borderId="18" xfId="44" applyNumberFormat="1" applyFont="1" applyFill="1" applyBorder="1" applyAlignment="1">
      <alignment horizontal="right"/>
    </xf>
    <xf numFmtId="2" fontId="11" fillId="0" borderId="0" xfId="44" applyNumberFormat="1" applyFont="1" applyFill="1" applyAlignment="1">
      <alignment horizontal="right"/>
    </xf>
    <xf numFmtId="164" fontId="11" fillId="0" borderId="22" xfId="44" applyNumberFormat="1" applyFont="1" applyFill="1" applyBorder="1" applyAlignment="1">
      <alignment horizontal="center"/>
    </xf>
    <xf numFmtId="0" fontId="11" fillId="0" borderId="0" xfId="58" applyFont="1" applyFill="1" applyAlignment="1">
      <alignment/>
      <protection/>
    </xf>
    <xf numFmtId="164" fontId="11" fillId="0" borderId="0" xfId="44" applyNumberFormat="1" applyFont="1" applyFill="1" applyAlignment="1">
      <alignment horizontal="right"/>
    </xf>
    <xf numFmtId="0" fontId="11" fillId="0" borderId="0" xfId="58" applyFont="1" applyFill="1" applyAlignment="1">
      <alignment horizontal="left" vertical="justify"/>
      <protection/>
    </xf>
    <xf numFmtId="2" fontId="11" fillId="0" borderId="0" xfId="44" applyNumberFormat="1" applyFont="1" applyFill="1" applyBorder="1" applyAlignment="1">
      <alignment horizontal="right"/>
    </xf>
    <xf numFmtId="0" fontId="7" fillId="0" borderId="0" xfId="58" applyFont="1" applyFill="1" applyAlignment="1">
      <alignment horizontal="left"/>
      <protection/>
    </xf>
    <xf numFmtId="0" fontId="7" fillId="0" borderId="0" xfId="58" applyFont="1" applyFill="1" applyAlignment="1">
      <alignment horizontal="left" vertical="justify"/>
      <protection/>
    </xf>
    <xf numFmtId="2" fontId="7" fillId="0" borderId="0" xfId="58" applyNumberFormat="1" applyFont="1" applyFill="1" applyAlignment="1">
      <alignment horizontal="left" vertical="justify" readingOrder="1"/>
      <protection/>
    </xf>
    <xf numFmtId="0" fontId="11" fillId="0" borderId="0" xfId="58" applyFont="1" applyFill="1" applyBorder="1" applyAlignment="1">
      <alignment horizontal="right"/>
      <protection/>
    </xf>
    <xf numFmtId="0" fontId="17" fillId="0" borderId="0" xfId="58" applyFont="1" applyFill="1" applyBorder="1" applyAlignment="1">
      <alignment horizontal="left"/>
      <protection/>
    </xf>
    <xf numFmtId="2" fontId="17" fillId="0" borderId="0" xfId="44" applyNumberFormat="1" applyFont="1" applyFill="1" applyBorder="1" applyAlignment="1">
      <alignment horizontal="right" vertical="justify"/>
    </xf>
    <xf numFmtId="14" fontId="7" fillId="0" borderId="0" xfId="58" applyNumberFormat="1" applyFont="1" applyFill="1" applyAlignment="1">
      <alignment horizontal="left"/>
      <protection/>
    </xf>
    <xf numFmtId="165" fontId="11" fillId="0" borderId="0" xfId="58" applyNumberFormat="1" applyFont="1" applyFill="1" applyBorder="1" applyAlignment="1">
      <alignment/>
      <protection/>
    </xf>
    <xf numFmtId="165" fontId="7" fillId="0" borderId="0" xfId="58" applyNumberFormat="1" applyFont="1" applyFill="1" applyBorder="1" applyAlignment="1">
      <alignment horizontal="center"/>
      <protection/>
    </xf>
    <xf numFmtId="165" fontId="7" fillId="0" borderId="0" xfId="44" applyNumberFormat="1" applyFont="1" applyFill="1" applyAlignment="1">
      <alignment/>
    </xf>
    <xf numFmtId="165" fontId="7" fillId="0" borderId="0" xfId="58" applyNumberFormat="1" applyFont="1" applyFill="1" applyBorder="1" applyAlignment="1">
      <alignment/>
      <protection/>
    </xf>
    <xf numFmtId="0" fontId="18" fillId="0" borderId="0" xfId="58" applyFont="1" applyFill="1" applyBorder="1" applyAlignment="1">
      <alignment horizontal="left" vertical="justify"/>
      <protection/>
    </xf>
    <xf numFmtId="2" fontId="7" fillId="0" borderId="0" xfId="58" applyNumberFormat="1" applyFont="1" applyFill="1">
      <alignment/>
      <protection/>
    </xf>
    <xf numFmtId="14" fontId="11" fillId="0" borderId="0" xfId="58" applyNumberFormat="1" applyFont="1" applyFill="1" applyBorder="1" applyAlignment="1">
      <alignment horizontal="left"/>
      <protection/>
    </xf>
    <xf numFmtId="165" fontId="11" fillId="0" borderId="0" xfId="44" applyNumberFormat="1" applyFont="1" applyFill="1" applyBorder="1" applyAlignment="1">
      <alignment/>
    </xf>
    <xf numFmtId="165" fontId="7" fillId="0" borderId="0" xfId="44" applyNumberFormat="1" applyFont="1" applyFill="1" applyBorder="1" applyAlignment="1">
      <alignment horizontal="right"/>
    </xf>
    <xf numFmtId="0" fontId="11" fillId="0" borderId="0" xfId="58" applyFont="1" applyBorder="1">
      <alignment/>
      <protection/>
    </xf>
    <xf numFmtId="0" fontId="7" fillId="0" borderId="0" xfId="58" applyFont="1" applyBorder="1">
      <alignment/>
      <protection/>
    </xf>
    <xf numFmtId="14" fontId="11" fillId="0" borderId="0" xfId="58" applyNumberFormat="1" applyFont="1" applyFill="1" applyBorder="1" applyAlignment="1">
      <alignment/>
      <protection/>
    </xf>
    <xf numFmtId="14" fontId="11" fillId="0" borderId="0" xfId="58" applyNumberFormat="1" applyFont="1" applyFill="1" applyBorder="1" applyAlignment="1">
      <alignment horizontal="right"/>
      <protection/>
    </xf>
    <xf numFmtId="2" fontId="11" fillId="0" borderId="0" xfId="58" applyNumberFormat="1" applyFont="1" applyFill="1" applyBorder="1">
      <alignment/>
      <protection/>
    </xf>
    <xf numFmtId="0" fontId="11" fillId="0" borderId="0" xfId="58" applyFont="1" applyBorder="1" applyAlignment="1">
      <alignment/>
      <protection/>
    </xf>
    <xf numFmtId="0" fontId="11" fillId="0" borderId="0" xfId="58" applyFont="1" applyBorder="1" applyAlignment="1">
      <alignment horizontal="right"/>
      <protection/>
    </xf>
    <xf numFmtId="0" fontId="11" fillId="0" borderId="0" xfId="58" applyFont="1" applyFill="1">
      <alignment/>
      <protection/>
    </xf>
    <xf numFmtId="0" fontId="11" fillId="0" borderId="17" xfId="58" applyFont="1" applyBorder="1">
      <alignment/>
      <protection/>
    </xf>
    <xf numFmtId="0" fontId="11" fillId="0" borderId="17" xfId="58" applyFont="1" applyBorder="1" applyAlignment="1">
      <alignment horizontal="center" wrapText="1"/>
      <protection/>
    </xf>
    <xf numFmtId="14" fontId="11" fillId="0" borderId="0" xfId="58" applyNumberFormat="1" applyFont="1" applyFill="1">
      <alignment/>
      <protection/>
    </xf>
    <xf numFmtId="39" fontId="11" fillId="0" borderId="0" xfId="44" applyNumberFormat="1" applyFont="1" applyFill="1" applyAlignment="1">
      <alignment horizontal="center"/>
    </xf>
    <xf numFmtId="0" fontId="38" fillId="0" borderId="0" xfId="58" applyFont="1">
      <alignment/>
      <protection/>
    </xf>
    <xf numFmtId="39" fontId="11" fillId="0" borderId="0" xfId="44" applyNumberFormat="1" applyFont="1" applyFill="1" applyAlignment="1">
      <alignment/>
    </xf>
    <xf numFmtId="2" fontId="11" fillId="0" borderId="0" xfId="58" applyNumberFormat="1" applyFont="1" applyAlignment="1">
      <alignment horizontal="center"/>
      <protection/>
    </xf>
    <xf numFmtId="1" fontId="11" fillId="0" borderId="0" xfId="58" applyNumberFormat="1" applyFont="1" applyAlignment="1">
      <alignment horizontal="center"/>
      <protection/>
    </xf>
    <xf numFmtId="2" fontId="11" fillId="0" borderId="23" xfId="0" applyNumberFormat="1" applyFont="1" applyBorder="1" applyAlignment="1">
      <alignment horizontal="center"/>
    </xf>
    <xf numFmtId="39" fontId="11" fillId="0" borderId="23" xfId="44" applyNumberFormat="1" applyFont="1" applyFill="1" applyBorder="1" applyAlignment="1">
      <alignment horizontal="center"/>
    </xf>
    <xf numFmtId="164" fontId="11" fillId="0" borderId="23" xfId="44" applyNumberFormat="1" applyFont="1" applyFill="1" applyBorder="1" applyAlignment="1">
      <alignment horizontal="center"/>
    </xf>
    <xf numFmtId="0" fontId="11" fillId="0" borderId="23" xfId="44" applyNumberFormat="1" applyFont="1" applyFill="1" applyBorder="1" applyAlignment="1">
      <alignment horizontal="center"/>
    </xf>
    <xf numFmtId="164" fontId="8" fillId="0" borderId="18" xfId="44" applyNumberFormat="1" applyFont="1" applyFill="1" applyBorder="1" applyAlignment="1">
      <alignment horizontal="right"/>
    </xf>
    <xf numFmtId="4" fontId="11" fillId="0" borderId="23" xfId="0" applyNumberFormat="1" applyFont="1" applyBorder="1" applyAlignment="1">
      <alignment horizontal="center"/>
    </xf>
    <xf numFmtId="39" fontId="11" fillId="0" borderId="18" xfId="44" applyNumberFormat="1" applyFont="1" applyFill="1" applyBorder="1" applyAlignment="1">
      <alignment horizontal="right"/>
    </xf>
    <xf numFmtId="164" fontId="11" fillId="0" borderId="18" xfId="44" applyNumberFormat="1" applyFont="1" applyFill="1" applyBorder="1" applyAlignment="1">
      <alignment horizontal="right"/>
    </xf>
    <xf numFmtId="4" fontId="11" fillId="0" borderId="0" xfId="0" applyNumberFormat="1" applyFont="1" applyAlignment="1">
      <alignment horizontal="center" wrapText="1"/>
    </xf>
    <xf numFmtId="4" fontId="11" fillId="0" borderId="0" xfId="0" applyNumberFormat="1" applyFont="1" applyAlignment="1">
      <alignment horizontal="center"/>
    </xf>
    <xf numFmtId="4" fontId="11" fillId="0" borderId="24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164" fontId="11" fillId="0" borderId="24" xfId="44" applyNumberFormat="1" applyFont="1" applyFill="1" applyBorder="1" applyAlignment="1">
      <alignment horizontal="center"/>
    </xf>
    <xf numFmtId="1" fontId="11" fillId="0" borderId="24" xfId="0" applyNumberFormat="1" applyFont="1" applyBorder="1" applyAlignment="1">
      <alignment horizontal="center"/>
    </xf>
    <xf numFmtId="2" fontId="11" fillId="0" borderId="25" xfId="44" applyNumberFormat="1" applyFont="1" applyFill="1" applyBorder="1" applyAlignment="1">
      <alignment horizontal="right"/>
    </xf>
    <xf numFmtId="164" fontId="11" fillId="0" borderId="0" xfId="44" applyNumberFormat="1" applyFont="1" applyFill="1" applyBorder="1" applyAlignment="1">
      <alignment horizontal="center"/>
    </xf>
    <xf numFmtId="39" fontId="11" fillId="0" borderId="18" xfId="44" applyNumberFormat="1" applyFont="1" applyFill="1" applyBorder="1" applyAlignment="1">
      <alignment/>
    </xf>
    <xf numFmtId="164" fontId="11" fillId="0" borderId="17" xfId="44" applyNumberFormat="1" applyFont="1" applyFill="1" applyBorder="1" applyAlignment="1">
      <alignment horizontal="center"/>
    </xf>
    <xf numFmtId="2" fontId="11" fillId="0" borderId="18" xfId="44" applyNumberFormat="1" applyFont="1" applyFill="1" applyBorder="1" applyAlignment="1">
      <alignment/>
    </xf>
    <xf numFmtId="164" fontId="39" fillId="0" borderId="0" xfId="44" applyNumberFormat="1" applyFont="1" applyFill="1" applyBorder="1" applyAlignment="1">
      <alignment/>
    </xf>
    <xf numFmtId="2" fontId="39" fillId="0" borderId="0" xfId="58" applyNumberFormat="1" applyFont="1" applyFill="1" applyBorder="1">
      <alignment/>
      <protection/>
    </xf>
    <xf numFmtId="165" fontId="39" fillId="0" borderId="0" xfId="44" applyNumberFormat="1" applyFont="1" applyFill="1" applyAlignment="1">
      <alignment/>
    </xf>
    <xf numFmtId="2" fontId="39" fillId="0" borderId="0" xfId="58" applyNumberFormat="1" applyFont="1" applyFill="1">
      <alignment/>
      <protection/>
    </xf>
    <xf numFmtId="4" fontId="11" fillId="0" borderId="0" xfId="0" applyNumberFormat="1" applyFont="1" applyBorder="1" applyAlignment="1">
      <alignment horizontal="center"/>
    </xf>
    <xf numFmtId="2" fontId="7" fillId="0" borderId="18" xfId="44" applyNumberFormat="1" applyFont="1" applyFill="1" applyBorder="1" applyAlignment="1">
      <alignment horizontal="right"/>
    </xf>
    <xf numFmtId="164" fontId="7" fillId="0" borderId="18" xfId="44" applyNumberFormat="1" applyFont="1" applyFill="1" applyBorder="1" applyAlignment="1">
      <alignment horizontal="center"/>
    </xf>
    <xf numFmtId="0" fontId="7" fillId="0" borderId="18" xfId="44" applyNumberFormat="1" applyFont="1" applyFill="1" applyBorder="1" applyAlignment="1">
      <alignment horizontal="right" readingOrder="1"/>
    </xf>
    <xf numFmtId="0" fontId="7" fillId="0" borderId="17" xfId="44" applyNumberFormat="1" applyFont="1" applyFill="1" applyBorder="1" applyAlignment="1">
      <alignment horizontal="right" readingOrder="1"/>
    </xf>
    <xf numFmtId="0" fontId="7" fillId="0" borderId="18" xfId="44" applyNumberFormat="1" applyFont="1" applyFill="1" applyBorder="1" applyAlignment="1">
      <alignment horizontal="right"/>
    </xf>
    <xf numFmtId="0" fontId="7" fillId="0" borderId="17" xfId="44" applyNumberFormat="1" applyFont="1" applyFill="1" applyBorder="1" applyAlignment="1">
      <alignment horizontal="right"/>
    </xf>
    <xf numFmtId="1" fontId="11" fillId="0" borderId="17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4" fontId="11" fillId="0" borderId="17" xfId="0" applyNumberFormat="1" applyFont="1" applyBorder="1" applyAlignment="1">
      <alignment horizontal="center"/>
    </xf>
    <xf numFmtId="2" fontId="7" fillId="0" borderId="17" xfId="44" applyNumberFormat="1" applyFont="1" applyFill="1" applyBorder="1" applyAlignment="1">
      <alignment readingOrder="1"/>
    </xf>
    <xf numFmtId="2" fontId="7" fillId="0" borderId="18" xfId="44" applyNumberFormat="1" applyFont="1" applyFill="1" applyBorder="1" applyAlignment="1">
      <alignment readingOrder="1"/>
    </xf>
    <xf numFmtId="2" fontId="39" fillId="0" borderId="0" xfId="44" applyNumberFormat="1" applyFont="1" applyFill="1" applyBorder="1" applyAlignment="1">
      <alignment/>
    </xf>
    <xf numFmtId="0" fontId="39" fillId="0" borderId="0" xfId="58" applyFont="1" applyFill="1">
      <alignment/>
      <protection/>
    </xf>
    <xf numFmtId="2" fontId="38" fillId="0" borderId="0" xfId="44" applyNumberFormat="1" applyFont="1" applyFill="1" applyBorder="1" applyAlignment="1">
      <alignment horizontal="right"/>
    </xf>
    <xf numFmtId="2" fontId="39" fillId="0" borderId="0" xfId="44" applyNumberFormat="1" applyFont="1" applyFill="1" applyBorder="1" applyAlignment="1">
      <alignment horizontal="right"/>
    </xf>
    <xf numFmtId="2" fontId="38" fillId="0" borderId="21" xfId="44" applyNumberFormat="1" applyFont="1" applyFill="1" applyBorder="1" applyAlignment="1">
      <alignment horizontal="right"/>
    </xf>
    <xf numFmtId="2" fontId="38" fillId="0" borderId="0" xfId="58" applyNumberFormat="1" applyFont="1" applyBorder="1">
      <alignment/>
      <protection/>
    </xf>
    <xf numFmtId="2" fontId="38" fillId="0" borderId="0" xfId="58" applyNumberFormat="1" applyFont="1" applyFill="1" applyBorder="1">
      <alignment/>
      <protection/>
    </xf>
    <xf numFmtId="0" fontId="10" fillId="0" borderId="0" xfId="58" applyFont="1" applyFill="1" applyAlignment="1">
      <alignment/>
      <protection/>
    </xf>
    <xf numFmtId="2" fontId="11" fillId="0" borderId="18" xfId="44" applyNumberFormat="1" applyFont="1" applyFill="1" applyBorder="1" applyAlignment="1">
      <alignment readingOrder="1"/>
    </xf>
    <xf numFmtId="2" fontId="11" fillId="0" borderId="17" xfId="44" applyNumberFormat="1" applyFont="1" applyFill="1" applyBorder="1" applyAlignment="1">
      <alignment readingOrder="1"/>
    </xf>
    <xf numFmtId="164" fontId="11" fillId="0" borderId="25" xfId="44" applyNumberFormat="1" applyFont="1" applyFill="1" applyBorder="1" applyAlignment="1">
      <alignment horizontal="center"/>
    </xf>
    <xf numFmtId="0" fontId="11" fillId="0" borderId="17" xfId="44" applyNumberFormat="1" applyFont="1" applyFill="1" applyBorder="1" applyAlignment="1">
      <alignment horizontal="right"/>
    </xf>
    <xf numFmtId="2" fontId="39" fillId="0" borderId="0" xfId="58" applyNumberFormat="1" applyFont="1" applyBorder="1" applyAlignment="1">
      <alignment horizontal="center"/>
      <protection/>
    </xf>
    <xf numFmtId="0" fontId="39" fillId="0" borderId="0" xfId="58" applyFont="1" applyBorder="1" applyAlignment="1">
      <alignment horizontal="center"/>
      <protection/>
    </xf>
    <xf numFmtId="164" fontId="39" fillId="0" borderId="0" xfId="44" applyNumberFormat="1" applyFont="1" applyFill="1" applyAlignment="1">
      <alignment horizontal="left" vertical="justify"/>
    </xf>
    <xf numFmtId="164" fontId="39" fillId="0" borderId="0" xfId="44" applyNumberFormat="1" applyFont="1" applyFill="1" applyAlignment="1">
      <alignment/>
    </xf>
    <xf numFmtId="164" fontId="38" fillId="0" borderId="0" xfId="44" applyNumberFormat="1" applyFont="1" applyFill="1" applyBorder="1" applyAlignment="1">
      <alignment/>
    </xf>
    <xf numFmtId="164" fontId="38" fillId="0" borderId="0" xfId="44" applyNumberFormat="1" applyFont="1" applyFill="1" applyAlignment="1">
      <alignment/>
    </xf>
    <xf numFmtId="164" fontId="38" fillId="0" borderId="0" xfId="44" applyNumberFormat="1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lederer\Local%20Settings\OutlookTemp\C%20&amp;%20D%20Diver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 10"/>
      <sheetName val="Feb 10"/>
      <sheetName val="March 10"/>
      <sheetName val="April 10"/>
      <sheetName val="May 10"/>
      <sheetName val="June 10"/>
      <sheetName val="July 10"/>
      <sheetName val="Aug 10"/>
    </sheetNames>
    <sheetDataSet>
      <sheetData sheetId="2">
        <row r="16">
          <cell r="C16">
            <v>209.90999999999985</v>
          </cell>
        </row>
        <row r="18">
          <cell r="C18">
            <v>1493.36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view="pageBreakPreview" zoomScale="75" zoomScaleNormal="75" zoomScaleSheetLayoutView="75" zoomScalePageLayoutView="0" workbookViewId="0" topLeftCell="A18">
      <selection activeCell="E13" sqref="E13"/>
    </sheetView>
  </sheetViews>
  <sheetFormatPr defaultColWidth="9.140625" defaultRowHeight="12.75"/>
  <cols>
    <col min="1" max="1" width="77.140625" style="55" customWidth="1"/>
    <col min="2" max="2" width="15.140625" style="55" customWidth="1"/>
    <col min="3" max="3" width="15.28125" style="98" customWidth="1"/>
    <col min="4" max="4" width="15.00390625" style="99" customWidth="1"/>
    <col min="5" max="5" width="15.7109375" style="100" customWidth="1"/>
    <col min="6" max="6" width="17.57421875" style="55" customWidth="1"/>
    <col min="7" max="7" width="9.140625" style="55" customWidth="1"/>
    <col min="8" max="8" width="9.8515625" style="55" bestFit="1" customWidth="1"/>
    <col min="9" max="16384" width="9.140625" style="55" customWidth="1"/>
  </cols>
  <sheetData>
    <row r="1" spans="1:7" s="6" customFormat="1" ht="27.75">
      <c r="A1" s="1" t="s">
        <v>0</v>
      </c>
      <c r="B1" s="105"/>
      <c r="C1" s="2"/>
      <c r="D1" s="2"/>
      <c r="E1" s="3"/>
      <c r="F1" s="4"/>
      <c r="G1" s="5"/>
    </row>
    <row r="2" spans="1:7" s="6" customFormat="1" ht="28.5" thickBot="1">
      <c r="A2" s="7" t="s">
        <v>54</v>
      </c>
      <c r="B2" s="106"/>
      <c r="C2" s="8"/>
      <c r="D2" s="8"/>
      <c r="E2" s="9"/>
      <c r="F2" s="10"/>
      <c r="G2" s="5"/>
    </row>
    <row r="3" spans="1:7" s="14" customFormat="1" ht="28.5" thickBot="1">
      <c r="A3" s="11"/>
      <c r="B3" s="11"/>
      <c r="C3" s="12" t="s">
        <v>1</v>
      </c>
      <c r="D3" s="12"/>
      <c r="E3" s="13"/>
      <c r="F3" s="5"/>
      <c r="G3" s="5"/>
    </row>
    <row r="4" spans="1:8" s="19" customFormat="1" ht="21" customHeight="1" thickBot="1">
      <c r="A4" s="15" t="s">
        <v>2</v>
      </c>
      <c r="B4" s="24"/>
      <c r="C4" s="16"/>
      <c r="D4" s="16"/>
      <c r="E4" s="17"/>
      <c r="F4" s="18"/>
      <c r="H4" s="20"/>
    </row>
    <row r="5" spans="1:8" s="19" customFormat="1" ht="20.25">
      <c r="A5" s="21" t="s">
        <v>3</v>
      </c>
      <c r="B5" s="21"/>
      <c r="C5" s="16"/>
      <c r="D5" s="16"/>
      <c r="E5" s="117">
        <v>332.99</v>
      </c>
      <c r="F5" s="22">
        <f>E5/E8</f>
        <v>0.14450433092051593</v>
      </c>
      <c r="H5" s="111" t="s">
        <v>1</v>
      </c>
    </row>
    <row r="6" spans="1:8" s="19" customFormat="1" ht="20.25">
      <c r="A6" s="21" t="s">
        <v>40</v>
      </c>
      <c r="B6" s="21"/>
      <c r="C6" s="16"/>
      <c r="D6" s="16"/>
      <c r="E6" s="117">
        <v>650.79</v>
      </c>
      <c r="F6" s="22">
        <f>E6/E8</f>
        <v>0.2824168098734573</v>
      </c>
      <c r="H6" s="112"/>
    </row>
    <row r="7" spans="1:8" s="19" customFormat="1" ht="21" thickBot="1">
      <c r="A7" s="21" t="s">
        <v>4</v>
      </c>
      <c r="B7" s="21"/>
      <c r="C7" s="23"/>
      <c r="D7" s="23"/>
      <c r="E7" s="117">
        <v>1320.58</v>
      </c>
      <c r="F7" s="22">
        <f>E7/E8</f>
        <v>0.5730788592060269</v>
      </c>
      <c r="H7" s="111"/>
    </row>
    <row r="8" spans="1:8" s="19" customFormat="1" ht="21" customHeight="1" thickBot="1">
      <c r="A8" s="21" t="s">
        <v>28</v>
      </c>
      <c r="C8" s="23"/>
      <c r="D8" s="23"/>
      <c r="E8" s="25">
        <f>SUM(E5:E7)</f>
        <v>2304.3599999999997</v>
      </c>
      <c r="F8" s="18"/>
      <c r="H8" s="111"/>
    </row>
    <row r="9" spans="1:8" s="19" customFormat="1" ht="21" customHeight="1">
      <c r="A9" s="21"/>
      <c r="C9" s="23"/>
      <c r="D9" s="23"/>
      <c r="E9" s="26"/>
      <c r="F9" s="18"/>
      <c r="H9" s="111"/>
    </row>
    <row r="10" spans="1:8" s="19" customFormat="1" ht="21" customHeight="1" thickBot="1">
      <c r="A10" s="24"/>
      <c r="B10" s="24"/>
      <c r="C10" s="23"/>
      <c r="D10" s="23"/>
      <c r="F10" s="26"/>
      <c r="H10" s="110"/>
    </row>
    <row r="11" spans="1:8" s="19" customFormat="1" ht="21" thickBot="1">
      <c r="A11" s="27" t="s">
        <v>45</v>
      </c>
      <c r="B11" s="107"/>
      <c r="C11" s="28"/>
      <c r="D11" s="29"/>
      <c r="E11" s="26"/>
      <c r="F11" s="30"/>
      <c r="H11" s="20"/>
    </row>
    <row r="12" spans="1:8" s="19" customFormat="1" ht="20.25">
      <c r="A12" s="31" t="s">
        <v>5</v>
      </c>
      <c r="B12" s="31"/>
      <c r="C12" s="32"/>
      <c r="D12" s="33"/>
      <c r="E12" s="117">
        <f>55.43+16.6</f>
        <v>72.03</v>
      </c>
      <c r="F12" s="35"/>
      <c r="G12" s="19" t="s">
        <v>1</v>
      </c>
      <c r="H12" s="113"/>
    </row>
    <row r="13" spans="1:8" s="19" customFormat="1" ht="20.25">
      <c r="A13" s="31" t="s">
        <v>43</v>
      </c>
      <c r="B13" s="31" t="s">
        <v>1</v>
      </c>
      <c r="C13" s="32"/>
      <c r="D13" s="33"/>
      <c r="E13" s="117">
        <f>361.92-77.97</f>
        <v>283.95000000000005</v>
      </c>
      <c r="F13" s="35"/>
      <c r="H13" s="113"/>
    </row>
    <row r="14" spans="1:8" s="19" customFormat="1" ht="18">
      <c r="A14" s="42" t="s">
        <v>47</v>
      </c>
      <c r="B14" s="42"/>
      <c r="C14" s="43"/>
      <c r="D14" s="43"/>
      <c r="E14" s="117">
        <v>0</v>
      </c>
      <c r="F14" s="43"/>
      <c r="H14" s="20"/>
    </row>
    <row r="15" spans="1:8" s="19" customFormat="1" ht="20.25">
      <c r="A15" s="31" t="s">
        <v>6</v>
      </c>
      <c r="B15" s="31"/>
      <c r="C15" s="32"/>
      <c r="D15" s="33"/>
      <c r="E15" s="117">
        <v>84.89</v>
      </c>
      <c r="F15" s="35"/>
      <c r="G15" s="19" t="s">
        <v>1</v>
      </c>
      <c r="H15" s="20" t="s">
        <v>1</v>
      </c>
    </row>
    <row r="16" spans="1:8" s="19" customFormat="1" ht="20.25">
      <c r="A16" s="31" t="s">
        <v>8</v>
      </c>
      <c r="B16" s="31"/>
      <c r="C16" s="32"/>
      <c r="D16" s="33"/>
      <c r="E16" s="117">
        <v>50.04</v>
      </c>
      <c r="F16" s="35"/>
      <c r="G16" s="19" t="s">
        <v>1</v>
      </c>
      <c r="H16" s="20"/>
    </row>
    <row r="17" spans="1:8" s="19" customFormat="1" ht="20.25">
      <c r="A17" s="31" t="s">
        <v>7</v>
      </c>
      <c r="B17" s="31"/>
      <c r="C17" s="32"/>
      <c r="D17" s="33"/>
      <c r="E17" s="117">
        <v>0</v>
      </c>
      <c r="F17" s="35"/>
      <c r="H17" s="20"/>
    </row>
    <row r="18" spans="1:8" s="19" customFormat="1" ht="20.25">
      <c r="A18" s="31" t="s">
        <v>9</v>
      </c>
      <c r="B18" s="31"/>
      <c r="C18" s="32"/>
      <c r="D18" s="33"/>
      <c r="E18" s="117">
        <v>0</v>
      </c>
      <c r="F18" s="35"/>
      <c r="H18" s="20"/>
    </row>
    <row r="19" spans="1:8" s="19" customFormat="1" ht="20.25">
      <c r="A19" s="31" t="s">
        <v>48</v>
      </c>
      <c r="B19" s="31"/>
      <c r="C19" s="32"/>
      <c r="D19" s="33"/>
      <c r="E19" s="117">
        <v>0</v>
      </c>
      <c r="F19" s="35"/>
      <c r="H19" s="20"/>
    </row>
    <row r="20" spans="1:8" s="19" customFormat="1" ht="21" thickBot="1">
      <c r="A20" s="31" t="s">
        <v>49</v>
      </c>
      <c r="B20" s="31"/>
      <c r="C20" s="32"/>
      <c r="D20" s="33"/>
      <c r="E20" s="117">
        <v>8.71</v>
      </c>
      <c r="F20" s="35"/>
      <c r="G20" s="19" t="s">
        <v>1</v>
      </c>
      <c r="H20" s="20"/>
    </row>
    <row r="21" spans="1:8" s="19" customFormat="1" ht="21" thickBot="1">
      <c r="A21" s="31"/>
      <c r="B21" s="31"/>
      <c r="C21" s="32"/>
      <c r="D21" s="33"/>
      <c r="E21" s="25">
        <f>SUM(E12:E20)</f>
        <v>499.62</v>
      </c>
      <c r="F21" s="35"/>
      <c r="H21" s="20"/>
    </row>
    <row r="22" spans="1:8" s="19" customFormat="1" ht="21" thickBot="1">
      <c r="A22" s="31"/>
      <c r="B22" s="31"/>
      <c r="C22" s="32"/>
      <c r="D22" s="33"/>
      <c r="E22" s="37"/>
      <c r="F22" s="35"/>
      <c r="H22" s="20"/>
    </row>
    <row r="23" spans="1:8" s="19" customFormat="1" ht="21" thickBot="1">
      <c r="A23" s="38" t="s">
        <v>46</v>
      </c>
      <c r="B23" s="108"/>
      <c r="C23" s="39"/>
      <c r="D23" s="40"/>
      <c r="E23" s="41"/>
      <c r="F23" s="35" t="s">
        <v>10</v>
      </c>
      <c r="H23" s="20"/>
    </row>
    <row r="24" ht="12.75">
      <c r="E24" s="114"/>
    </row>
    <row r="25" spans="1:8" s="19" customFormat="1" ht="18">
      <c r="A25" s="42" t="s">
        <v>37</v>
      </c>
      <c r="B25" s="42"/>
      <c r="C25" s="43"/>
      <c r="D25" s="43"/>
      <c r="E25" s="190">
        <v>0</v>
      </c>
      <c r="F25" s="32"/>
      <c r="H25" s="20"/>
    </row>
    <row r="26" spans="1:8" s="19" customFormat="1" ht="18">
      <c r="A26" s="42" t="s">
        <v>11</v>
      </c>
      <c r="B26" s="42"/>
      <c r="C26" s="43"/>
      <c r="D26" s="43"/>
      <c r="E26" s="117">
        <v>6.67</v>
      </c>
      <c r="F26" s="43"/>
      <c r="H26" s="20"/>
    </row>
    <row r="27" spans="1:8" s="19" customFormat="1" ht="18">
      <c r="A27" s="42" t="s">
        <v>12</v>
      </c>
      <c r="B27" s="42"/>
      <c r="C27" s="43"/>
      <c r="D27" s="43"/>
      <c r="E27" s="36">
        <v>2.66</v>
      </c>
      <c r="F27" s="43"/>
      <c r="H27" s="20"/>
    </row>
    <row r="28" spans="1:8" s="19" customFormat="1" ht="18">
      <c r="A28" s="42" t="s">
        <v>13</v>
      </c>
      <c r="B28" s="42"/>
      <c r="C28" s="43"/>
      <c r="D28" s="43"/>
      <c r="E28" s="36">
        <v>25.92</v>
      </c>
      <c r="F28" s="43"/>
      <c r="H28" s="20"/>
    </row>
    <row r="29" spans="1:8" s="19" customFormat="1" ht="18">
      <c r="A29" s="42" t="s">
        <v>14</v>
      </c>
      <c r="B29" s="42"/>
      <c r="C29" s="43"/>
      <c r="D29" s="43"/>
      <c r="E29" s="34">
        <v>1.57</v>
      </c>
      <c r="F29" s="43"/>
      <c r="H29" s="20"/>
    </row>
    <row r="30" spans="1:8" s="19" customFormat="1" ht="18">
      <c r="A30" s="42" t="s">
        <v>15</v>
      </c>
      <c r="B30" s="42"/>
      <c r="C30" s="43"/>
      <c r="D30" s="43"/>
      <c r="E30" s="190">
        <v>0</v>
      </c>
      <c r="F30" s="43"/>
      <c r="H30" s="20"/>
    </row>
    <row r="31" spans="1:8" s="19" customFormat="1" ht="18">
      <c r="A31" s="42" t="s">
        <v>16</v>
      </c>
      <c r="B31" s="42"/>
      <c r="C31" s="43"/>
      <c r="D31" s="43"/>
      <c r="E31" s="190">
        <v>0</v>
      </c>
      <c r="F31" s="43"/>
      <c r="G31" s="19" t="s">
        <v>1</v>
      </c>
      <c r="H31" s="20"/>
    </row>
    <row r="32" spans="1:8" s="19" customFormat="1" ht="18">
      <c r="A32" s="42" t="s">
        <v>17</v>
      </c>
      <c r="B32" s="42"/>
      <c r="C32" s="43"/>
      <c r="D32" s="43"/>
      <c r="E32" s="117">
        <v>4.1</v>
      </c>
      <c r="F32" s="43" t="s">
        <v>1</v>
      </c>
      <c r="H32" s="20"/>
    </row>
    <row r="33" spans="1:8" s="19" customFormat="1" ht="18">
      <c r="A33" s="42" t="s">
        <v>38</v>
      </c>
      <c r="B33" s="42"/>
      <c r="C33" s="43"/>
      <c r="D33" s="43"/>
      <c r="E33" s="190">
        <v>0</v>
      </c>
      <c r="F33" s="32"/>
      <c r="H33" s="20"/>
    </row>
    <row r="34" spans="1:8" s="19" customFormat="1" ht="18">
      <c r="A34" s="42" t="s">
        <v>52</v>
      </c>
      <c r="B34" s="43"/>
      <c r="C34" s="43"/>
      <c r="D34" s="48"/>
      <c r="E34" s="190">
        <v>0</v>
      </c>
      <c r="F34" s="32"/>
      <c r="H34" s="20"/>
    </row>
    <row r="35" spans="1:8" s="19" customFormat="1" ht="18">
      <c r="A35" s="42" t="s">
        <v>18</v>
      </c>
      <c r="B35" s="42"/>
      <c r="C35" s="43"/>
      <c r="D35" s="43"/>
      <c r="E35" s="190">
        <v>0</v>
      </c>
      <c r="F35" s="32" t="s">
        <v>1</v>
      </c>
      <c r="G35" s="19" t="s">
        <v>1</v>
      </c>
      <c r="H35" s="20"/>
    </row>
    <row r="36" spans="1:8" s="19" customFormat="1" ht="18">
      <c r="A36" s="42"/>
      <c r="B36" s="42"/>
      <c r="C36" s="43"/>
      <c r="D36" s="43"/>
      <c r="E36" s="17">
        <f>SUM(E25:E35)</f>
        <v>40.92</v>
      </c>
      <c r="F36" s="32"/>
      <c r="H36" s="20"/>
    </row>
    <row r="37" spans="1:8" s="19" customFormat="1" ht="21" thickBot="1">
      <c r="A37" s="44"/>
      <c r="B37" s="44"/>
      <c r="C37" s="43"/>
      <c r="D37" s="45"/>
      <c r="E37" s="17"/>
      <c r="F37" s="46"/>
      <c r="H37" s="20"/>
    </row>
    <row r="38" spans="1:8" s="19" customFormat="1" ht="21" thickBot="1">
      <c r="A38" s="15" t="s">
        <v>19</v>
      </c>
      <c r="B38" s="24"/>
      <c r="C38" s="47"/>
      <c r="D38" s="21"/>
      <c r="E38" s="48"/>
      <c r="F38" s="18"/>
      <c r="G38" s="19" t="s">
        <v>1</v>
      </c>
      <c r="H38" s="20"/>
    </row>
    <row r="39" spans="1:8" s="19" customFormat="1" ht="20.25">
      <c r="A39" s="21" t="s">
        <v>20</v>
      </c>
      <c r="B39" s="21"/>
      <c r="C39" s="16"/>
      <c r="D39" s="16" t="s">
        <v>1</v>
      </c>
      <c r="E39" s="117">
        <v>125.58</v>
      </c>
      <c r="F39" s="18"/>
      <c r="H39" s="20"/>
    </row>
    <row r="40" spans="1:8" s="19" customFormat="1" ht="20.25">
      <c r="A40" s="21" t="s">
        <v>39</v>
      </c>
      <c r="B40" s="21"/>
      <c r="C40" s="16"/>
      <c r="D40" s="16"/>
      <c r="E40" s="117">
        <v>1.4</v>
      </c>
      <c r="F40" s="18"/>
      <c r="H40" s="20" t="s">
        <v>1</v>
      </c>
    </row>
    <row r="41" spans="1:8" s="19" customFormat="1" ht="20.25">
      <c r="A41" s="21" t="s">
        <v>21</v>
      </c>
      <c r="B41" s="21"/>
      <c r="C41" s="16"/>
      <c r="D41" s="16"/>
      <c r="E41" s="190">
        <v>0</v>
      </c>
      <c r="F41" s="18"/>
      <c r="H41" s="20"/>
    </row>
    <row r="42" spans="1:8" s="19" customFormat="1" ht="20.25">
      <c r="A42" s="21" t="s">
        <v>22</v>
      </c>
      <c r="B42" s="21"/>
      <c r="C42" s="16"/>
      <c r="D42" s="16"/>
      <c r="E42" s="190">
        <v>0</v>
      </c>
      <c r="F42" s="18"/>
      <c r="H42" s="20"/>
    </row>
    <row r="43" spans="1:8" s="19" customFormat="1" ht="20.25">
      <c r="A43" s="21" t="s">
        <v>23</v>
      </c>
      <c r="B43" s="21"/>
      <c r="C43" s="16"/>
      <c r="D43" s="16"/>
      <c r="E43" s="190">
        <v>0</v>
      </c>
      <c r="F43" s="18"/>
      <c r="H43" s="20"/>
    </row>
    <row r="44" spans="1:8" s="19" customFormat="1" ht="21" customHeight="1">
      <c r="A44" s="21" t="s">
        <v>24</v>
      </c>
      <c r="B44" s="21"/>
      <c r="C44" s="16"/>
      <c r="D44" s="16"/>
      <c r="E44" s="117">
        <v>1.62</v>
      </c>
      <c r="F44" s="18"/>
      <c r="H44" s="20"/>
    </row>
    <row r="45" spans="1:8" s="19" customFormat="1" ht="21" customHeight="1">
      <c r="A45" s="21" t="s">
        <v>50</v>
      </c>
      <c r="B45" s="21"/>
      <c r="C45" s="16"/>
      <c r="D45" s="16"/>
      <c r="E45" s="190">
        <v>0</v>
      </c>
      <c r="F45" s="18"/>
      <c r="H45" s="20"/>
    </row>
    <row r="46" spans="1:8" s="19" customFormat="1" ht="21" customHeight="1" thickBot="1">
      <c r="A46" s="21" t="s">
        <v>51</v>
      </c>
      <c r="B46" s="21"/>
      <c r="C46" s="16"/>
      <c r="D46" s="16"/>
      <c r="E46" s="117">
        <v>1.89</v>
      </c>
      <c r="F46" s="18"/>
      <c r="H46" s="20"/>
    </row>
    <row r="47" spans="1:8" s="19" customFormat="1" ht="21" customHeight="1" thickBot="1">
      <c r="A47" s="21" t="s">
        <v>1</v>
      </c>
      <c r="B47" s="21"/>
      <c r="C47" s="16"/>
      <c r="D47" s="16"/>
      <c r="E47" s="115">
        <f>SUM(E39:E46)</f>
        <v>130.48999999999998</v>
      </c>
      <c r="F47" s="18"/>
      <c r="H47" s="20"/>
    </row>
    <row r="48" spans="1:6" s="49" customFormat="1" ht="21" customHeight="1" thickBot="1">
      <c r="A48" s="21"/>
      <c r="B48" s="21"/>
      <c r="C48" s="16"/>
      <c r="D48" s="16"/>
      <c r="E48" s="17"/>
      <c r="F48" s="18"/>
    </row>
    <row r="49" spans="1:8" s="19" customFormat="1" ht="21" customHeight="1" thickBot="1">
      <c r="A49" s="15" t="s">
        <v>25</v>
      </c>
      <c r="B49" s="24"/>
      <c r="C49" s="50"/>
      <c r="D49" s="51"/>
      <c r="E49" s="52">
        <f>E21+E47</f>
        <v>630.11</v>
      </c>
      <c r="F49" s="18"/>
      <c r="H49" s="20"/>
    </row>
    <row r="50" spans="1:8" s="19" customFormat="1" ht="18.75" customHeight="1">
      <c r="A50" s="21"/>
      <c r="B50" s="21"/>
      <c r="C50" s="16"/>
      <c r="D50" s="16"/>
      <c r="E50" s="17"/>
      <c r="F50" s="18"/>
      <c r="H50" s="20"/>
    </row>
    <row r="51" spans="1:6" ht="23.25">
      <c r="A51" s="53"/>
      <c r="B51" s="53"/>
      <c r="C51" s="53"/>
      <c r="D51" s="53"/>
      <c r="E51" s="54"/>
      <c r="F51" s="5"/>
    </row>
    <row r="52" spans="1:6" s="42" customFormat="1" ht="20.25">
      <c r="A52" s="56" t="s">
        <v>26</v>
      </c>
      <c r="B52" s="56"/>
      <c r="C52" s="53"/>
      <c r="D52" s="53"/>
      <c r="E52" s="57">
        <f>B99</f>
        <v>2934.4699999999993</v>
      </c>
      <c r="F52" s="58">
        <v>1</v>
      </c>
    </row>
    <row r="53" spans="1:6" ht="20.25">
      <c r="A53" s="59" t="s">
        <v>27</v>
      </c>
      <c r="B53" s="59"/>
      <c r="C53" s="60"/>
      <c r="D53" s="61"/>
      <c r="E53" s="62">
        <f>E49</f>
        <v>630.11</v>
      </c>
      <c r="F53" s="58">
        <f>E53/E52</f>
        <v>0.21472702055226334</v>
      </c>
    </row>
    <row r="54" spans="1:6" ht="20.25">
      <c r="A54" s="51" t="s">
        <v>28</v>
      </c>
      <c r="B54" s="51"/>
      <c r="C54" s="63"/>
      <c r="D54" s="63"/>
      <c r="E54" s="62">
        <f>SUM(E52-E53)</f>
        <v>2304.359999999999</v>
      </c>
      <c r="F54" s="58">
        <f>F52-F53</f>
        <v>0.7852729794477367</v>
      </c>
    </row>
    <row r="55" spans="1:6" ht="20.25">
      <c r="A55" s="64"/>
      <c r="B55" s="64"/>
      <c r="C55" s="65"/>
      <c r="D55" s="104"/>
      <c r="E55" s="103"/>
      <c r="F55" s="67"/>
    </row>
    <row r="56" spans="1:8" s="19" customFormat="1" ht="20.25">
      <c r="A56" s="116" t="s">
        <v>43</v>
      </c>
      <c r="B56" s="31" t="s">
        <v>1</v>
      </c>
      <c r="C56" s="32"/>
      <c r="D56" s="33"/>
      <c r="E56" s="57">
        <v>620.36</v>
      </c>
      <c r="F56" s="35"/>
      <c r="H56" s="113"/>
    </row>
    <row r="57" spans="1:6" ht="20.25">
      <c r="A57" s="64"/>
      <c r="B57" s="64"/>
      <c r="C57" s="65"/>
      <c r="D57" s="66"/>
      <c r="E57" s="103"/>
      <c r="F57" s="67"/>
    </row>
    <row r="58" spans="1:8" s="19" customFormat="1" ht="20.25">
      <c r="A58" s="68" t="s">
        <v>29</v>
      </c>
      <c r="B58" s="68"/>
      <c r="C58" s="16"/>
      <c r="D58" s="16"/>
      <c r="E58" s="69"/>
      <c r="F58" s="70">
        <v>198.38</v>
      </c>
      <c r="H58" s="20"/>
    </row>
    <row r="59" spans="1:7" ht="15.75">
      <c r="A59" s="71"/>
      <c r="B59" s="71"/>
      <c r="C59" s="72"/>
      <c r="D59" s="73"/>
      <c r="E59" s="74"/>
      <c r="F59" s="75"/>
      <c r="G59" s="76"/>
    </row>
    <row r="60" spans="1:8" ht="20.25">
      <c r="A60" s="77" t="s">
        <v>30</v>
      </c>
      <c r="B60" s="77"/>
      <c r="C60" s="78"/>
      <c r="D60" s="79"/>
      <c r="E60" s="80"/>
      <c r="F60" s="81">
        <v>0</v>
      </c>
      <c r="G60" s="76"/>
      <c r="H60" s="82"/>
    </row>
    <row r="61" spans="1:6" ht="20.25">
      <c r="A61" s="77" t="s">
        <v>31</v>
      </c>
      <c r="B61" s="77"/>
      <c r="C61" s="83"/>
      <c r="D61" s="84"/>
      <c r="E61" s="74"/>
      <c r="F61" s="81">
        <v>0</v>
      </c>
    </row>
    <row r="62" spans="1:6" ht="20.25">
      <c r="A62" s="77" t="s">
        <v>44</v>
      </c>
      <c r="B62" s="77"/>
      <c r="C62" s="83"/>
      <c r="D62" s="84"/>
      <c r="E62" s="74"/>
      <c r="F62" s="109"/>
    </row>
    <row r="63" spans="1:6" ht="18.75" thickBot="1">
      <c r="A63" s="42"/>
      <c r="B63" s="42"/>
      <c r="C63" s="42"/>
      <c r="D63" s="42"/>
      <c r="E63" s="42"/>
      <c r="F63" s="88"/>
    </row>
    <row r="64" spans="1:6" ht="27.75">
      <c r="A64" s="1" t="s">
        <v>0</v>
      </c>
      <c r="B64" s="105"/>
      <c r="C64" s="2"/>
      <c r="D64" s="2"/>
      <c r="E64" s="3"/>
      <c r="F64" s="4"/>
    </row>
    <row r="65" spans="1:6" ht="28.5" thickBot="1">
      <c r="A65" s="7" t="s">
        <v>54</v>
      </c>
      <c r="B65" s="106"/>
      <c r="C65" s="8"/>
      <c r="D65" s="8"/>
      <c r="E65" s="9"/>
      <c r="F65" s="10"/>
    </row>
    <row r="66" spans="1:7" ht="18">
      <c r="A66" s="42"/>
      <c r="B66" s="42"/>
      <c r="C66" s="42"/>
      <c r="D66" s="42"/>
      <c r="E66" s="42"/>
      <c r="F66" s="88"/>
      <c r="G66" s="55" t="s">
        <v>1</v>
      </c>
    </row>
    <row r="67" spans="1:7" ht="101.25">
      <c r="A67" s="178" t="s">
        <v>32</v>
      </c>
      <c r="B67" s="179" t="s">
        <v>41</v>
      </c>
      <c r="C67" s="179" t="s">
        <v>42</v>
      </c>
      <c r="D67" s="179" t="s">
        <v>33</v>
      </c>
      <c r="E67" s="179" t="s">
        <v>34</v>
      </c>
      <c r="F67" s="179" t="s">
        <v>35</v>
      </c>
      <c r="G67" s="76"/>
    </row>
    <row r="68" spans="1:7" ht="21" customHeight="1">
      <c r="A68" s="180">
        <v>40179</v>
      </c>
      <c r="B68" s="186">
        <v>28.46</v>
      </c>
      <c r="C68" s="187">
        <v>0</v>
      </c>
      <c r="D68" s="189">
        <v>2</v>
      </c>
      <c r="E68" s="189">
        <v>4</v>
      </c>
      <c r="F68" s="188">
        <v>0</v>
      </c>
      <c r="G68" s="102"/>
    </row>
    <row r="69" spans="1:7" ht="21" customHeight="1">
      <c r="A69" s="180">
        <v>40180</v>
      </c>
      <c r="B69" s="186">
        <v>18.88</v>
      </c>
      <c r="C69" s="191">
        <v>7.92</v>
      </c>
      <c r="D69" s="189">
        <v>69</v>
      </c>
      <c r="E69" s="189">
        <v>1</v>
      </c>
      <c r="F69" s="188">
        <v>0</v>
      </c>
      <c r="G69" s="102"/>
    </row>
    <row r="70" spans="1:7" ht="21" customHeight="1">
      <c r="A70" s="180">
        <v>40181</v>
      </c>
      <c r="B70" s="186">
        <v>13.4</v>
      </c>
      <c r="C70" s="191">
        <v>1.6</v>
      </c>
      <c r="D70" s="189">
        <v>74</v>
      </c>
      <c r="E70" s="188">
        <v>0</v>
      </c>
      <c r="F70" s="188">
        <v>0</v>
      </c>
      <c r="G70" s="102"/>
    </row>
    <row r="71" spans="1:7" ht="21" customHeight="1">
      <c r="A71" s="180">
        <v>40182</v>
      </c>
      <c r="B71" s="186">
        <v>138.15</v>
      </c>
      <c r="C71" s="191">
        <v>17.61</v>
      </c>
      <c r="D71" s="189">
        <v>3</v>
      </c>
      <c r="E71" s="189">
        <v>14</v>
      </c>
      <c r="F71" s="189">
        <v>1</v>
      </c>
      <c r="G71" s="102"/>
    </row>
    <row r="72" spans="1:7" ht="21" customHeight="1">
      <c r="A72" s="180">
        <v>40183</v>
      </c>
      <c r="B72" s="186">
        <v>177.03</v>
      </c>
      <c r="C72" s="191">
        <v>44.31</v>
      </c>
      <c r="D72" s="189">
        <v>98</v>
      </c>
      <c r="E72" s="189">
        <v>15</v>
      </c>
      <c r="F72" s="189">
        <v>2</v>
      </c>
      <c r="G72" s="102"/>
    </row>
    <row r="73" spans="1:7" ht="21" customHeight="1">
      <c r="A73" s="180">
        <v>40184</v>
      </c>
      <c r="B73" s="186">
        <v>181.39</v>
      </c>
      <c r="C73" s="191">
        <v>36.72</v>
      </c>
      <c r="D73" s="189">
        <v>93</v>
      </c>
      <c r="E73" s="189">
        <v>16</v>
      </c>
      <c r="F73" s="188">
        <v>0</v>
      </c>
      <c r="G73" s="102"/>
    </row>
    <row r="74" spans="1:7" ht="21" customHeight="1">
      <c r="A74" s="180">
        <v>40185</v>
      </c>
      <c r="B74" s="186">
        <v>135.39</v>
      </c>
      <c r="C74" s="191">
        <v>52.86</v>
      </c>
      <c r="D74" s="189">
        <v>66</v>
      </c>
      <c r="E74" s="189">
        <v>18</v>
      </c>
      <c r="F74" s="189">
        <v>2</v>
      </c>
      <c r="G74" s="102"/>
    </row>
    <row r="75" spans="1:7" ht="21" customHeight="1">
      <c r="A75" s="180">
        <v>40186</v>
      </c>
      <c r="B75" s="186">
        <v>156.99</v>
      </c>
      <c r="C75" s="191">
        <v>35.57</v>
      </c>
      <c r="D75" s="189">
        <v>81</v>
      </c>
      <c r="E75" s="189">
        <v>21</v>
      </c>
      <c r="F75" s="189">
        <v>3</v>
      </c>
      <c r="G75" s="102"/>
    </row>
    <row r="76" spans="1:7" ht="21" customHeight="1">
      <c r="A76" s="180">
        <v>40187</v>
      </c>
      <c r="B76" s="186">
        <v>39.77</v>
      </c>
      <c r="C76" s="191">
        <v>15</v>
      </c>
      <c r="D76" s="189">
        <v>97</v>
      </c>
      <c r="E76" s="189">
        <v>2</v>
      </c>
      <c r="F76" s="188">
        <v>0</v>
      </c>
      <c r="G76" s="102"/>
    </row>
    <row r="77" spans="1:7" ht="21" customHeight="1">
      <c r="A77" s="180">
        <v>40188</v>
      </c>
      <c r="B77" s="186">
        <v>10.78</v>
      </c>
      <c r="C77" s="191">
        <v>2.72</v>
      </c>
      <c r="D77" s="189">
        <v>73</v>
      </c>
      <c r="E77" s="188">
        <v>0</v>
      </c>
      <c r="F77" s="188">
        <v>0</v>
      </c>
      <c r="G77" s="102"/>
    </row>
    <row r="78" spans="1:7" ht="21" customHeight="1">
      <c r="A78" s="180">
        <v>40189</v>
      </c>
      <c r="B78" s="186">
        <v>148.63</v>
      </c>
      <c r="C78" s="191">
        <v>25.72</v>
      </c>
      <c r="D78" s="189">
        <v>1</v>
      </c>
      <c r="E78" s="189">
        <v>21</v>
      </c>
      <c r="F78" s="189">
        <v>2</v>
      </c>
      <c r="G78" s="102"/>
    </row>
    <row r="79" spans="1:7" ht="21" customHeight="1">
      <c r="A79" s="180">
        <v>40190</v>
      </c>
      <c r="B79" s="186">
        <v>130.45</v>
      </c>
      <c r="C79" s="191">
        <v>43.49</v>
      </c>
      <c r="D79" s="189">
        <v>63</v>
      </c>
      <c r="E79" s="189">
        <v>17</v>
      </c>
      <c r="F79" s="189">
        <v>1</v>
      </c>
      <c r="G79" s="102"/>
    </row>
    <row r="80" spans="1:7" ht="21" customHeight="1">
      <c r="A80" s="180">
        <v>40191</v>
      </c>
      <c r="B80" s="186">
        <v>89.11</v>
      </c>
      <c r="C80" s="191">
        <v>18.26</v>
      </c>
      <c r="D80" s="189">
        <v>58</v>
      </c>
      <c r="E80" s="189">
        <v>11</v>
      </c>
      <c r="F80" s="188">
        <v>0</v>
      </c>
      <c r="G80" s="102"/>
    </row>
    <row r="81" spans="1:7" ht="21" customHeight="1">
      <c r="A81" s="180">
        <v>40192</v>
      </c>
      <c r="B81" s="186">
        <v>128.66</v>
      </c>
      <c r="C81" s="191">
        <v>17.04</v>
      </c>
      <c r="D81" s="189">
        <v>53</v>
      </c>
      <c r="E81" s="189">
        <v>16</v>
      </c>
      <c r="F81" s="189">
        <v>2</v>
      </c>
      <c r="G81" s="102"/>
    </row>
    <row r="82" spans="1:7" ht="21" customHeight="1">
      <c r="A82" s="180">
        <v>40193</v>
      </c>
      <c r="B82" s="186">
        <v>146.45</v>
      </c>
      <c r="C82" s="191">
        <v>43.01</v>
      </c>
      <c r="D82" s="189">
        <v>106</v>
      </c>
      <c r="E82" s="189">
        <v>18</v>
      </c>
      <c r="F82" s="189">
        <v>2</v>
      </c>
      <c r="G82" s="102"/>
    </row>
    <row r="83" spans="1:7" ht="21" customHeight="1">
      <c r="A83" s="180">
        <v>40194</v>
      </c>
      <c r="B83" s="186">
        <v>31.32</v>
      </c>
      <c r="C83" s="191">
        <v>11.28</v>
      </c>
      <c r="D83" s="189">
        <v>96</v>
      </c>
      <c r="E83" s="189">
        <v>1</v>
      </c>
      <c r="F83" s="189">
        <v>1</v>
      </c>
      <c r="G83" s="102"/>
    </row>
    <row r="84" spans="1:7" ht="21" customHeight="1">
      <c r="A84" s="180">
        <v>40195</v>
      </c>
      <c r="B84" s="186">
        <v>5.87</v>
      </c>
      <c r="C84" s="191">
        <v>1.36</v>
      </c>
      <c r="D84" s="189">
        <v>38</v>
      </c>
      <c r="E84" s="188">
        <v>0</v>
      </c>
      <c r="F84" s="188">
        <v>0</v>
      </c>
      <c r="G84" s="102"/>
    </row>
    <row r="85" spans="1:7" ht="21" customHeight="1">
      <c r="A85" s="180">
        <v>40196</v>
      </c>
      <c r="B85" s="186">
        <v>120.64</v>
      </c>
      <c r="C85" s="191">
        <v>14.4</v>
      </c>
      <c r="D85" s="189">
        <v>1</v>
      </c>
      <c r="E85" s="189">
        <v>19</v>
      </c>
      <c r="F85" s="188">
        <v>0</v>
      </c>
      <c r="G85" s="102"/>
    </row>
    <row r="86" spans="1:7" ht="21" customHeight="1">
      <c r="A86" s="180">
        <v>40197</v>
      </c>
      <c r="B86" s="186">
        <v>113.29</v>
      </c>
      <c r="C86" s="191">
        <v>26.77</v>
      </c>
      <c r="D86" s="189">
        <v>32</v>
      </c>
      <c r="E86" s="189">
        <v>16</v>
      </c>
      <c r="F86" s="189">
        <v>1</v>
      </c>
      <c r="G86" s="102"/>
    </row>
    <row r="87" spans="1:7" ht="21" customHeight="1">
      <c r="A87" s="180">
        <v>40198</v>
      </c>
      <c r="B87" s="186">
        <v>117.32</v>
      </c>
      <c r="C87" s="191">
        <v>9.2</v>
      </c>
      <c r="D87" s="189">
        <v>14</v>
      </c>
      <c r="E87" s="189">
        <v>11</v>
      </c>
      <c r="F87" s="189">
        <v>1</v>
      </c>
      <c r="G87" s="102"/>
    </row>
    <row r="88" spans="1:7" ht="21" customHeight="1">
      <c r="A88" s="180">
        <v>40199</v>
      </c>
      <c r="B88" s="186">
        <v>102.92</v>
      </c>
      <c r="C88" s="191">
        <v>11.09</v>
      </c>
      <c r="D88" s="189">
        <v>26</v>
      </c>
      <c r="E88" s="189">
        <v>16</v>
      </c>
      <c r="F88" s="189">
        <v>1</v>
      </c>
      <c r="G88" s="102"/>
    </row>
    <row r="89" spans="1:7" ht="21" customHeight="1">
      <c r="A89" s="180">
        <v>40200</v>
      </c>
      <c r="B89" s="186">
        <v>102.62</v>
      </c>
      <c r="C89" s="191">
        <v>25.44</v>
      </c>
      <c r="D89" s="189">
        <v>29</v>
      </c>
      <c r="E89" s="189">
        <v>15</v>
      </c>
      <c r="F89" s="188">
        <v>0</v>
      </c>
      <c r="G89" s="102"/>
    </row>
    <row r="90" spans="1:7" ht="21" customHeight="1">
      <c r="A90" s="180">
        <v>40201</v>
      </c>
      <c r="B90" s="186">
        <v>19.17</v>
      </c>
      <c r="C90" s="191">
        <v>7.52</v>
      </c>
      <c r="D90" s="189">
        <v>56</v>
      </c>
      <c r="E90" s="189">
        <v>1</v>
      </c>
      <c r="F90" s="188">
        <v>0</v>
      </c>
      <c r="G90" s="102" t="s">
        <v>1</v>
      </c>
    </row>
    <row r="91" spans="1:7" ht="21" customHeight="1">
      <c r="A91" s="180">
        <v>40202</v>
      </c>
      <c r="B91" s="186">
        <v>4.29</v>
      </c>
      <c r="C91" s="191">
        <v>1.12</v>
      </c>
      <c r="D91" s="189">
        <v>33</v>
      </c>
      <c r="E91" s="188">
        <v>0</v>
      </c>
      <c r="F91" s="188">
        <v>0</v>
      </c>
      <c r="G91" s="102"/>
    </row>
    <row r="92" spans="1:7" ht="21" customHeight="1">
      <c r="A92" s="180">
        <v>40203</v>
      </c>
      <c r="B92" s="186">
        <v>149.18</v>
      </c>
      <c r="C92" s="191">
        <v>24.83</v>
      </c>
      <c r="D92" s="189">
        <v>1</v>
      </c>
      <c r="E92" s="189">
        <v>19</v>
      </c>
      <c r="F92" s="189">
        <v>1</v>
      </c>
      <c r="G92" s="102"/>
    </row>
    <row r="93" spans="1:7" ht="21" customHeight="1">
      <c r="A93" s="180">
        <v>40204</v>
      </c>
      <c r="B93" s="186">
        <v>118.21</v>
      </c>
      <c r="C93" s="191">
        <v>30.59</v>
      </c>
      <c r="D93" s="189">
        <v>60</v>
      </c>
      <c r="E93" s="189">
        <v>12</v>
      </c>
      <c r="F93" s="189">
        <v>1</v>
      </c>
      <c r="G93" s="102"/>
    </row>
    <row r="94" spans="1:9" ht="21" customHeight="1">
      <c r="A94" s="180">
        <v>40205</v>
      </c>
      <c r="B94" s="186">
        <v>130.22</v>
      </c>
      <c r="C94" s="191">
        <v>29.48</v>
      </c>
      <c r="D94" s="189">
        <v>78</v>
      </c>
      <c r="E94" s="189">
        <v>12</v>
      </c>
      <c r="F94" s="189">
        <v>1</v>
      </c>
      <c r="G94" s="102"/>
      <c r="I94" s="55" t="s">
        <v>1</v>
      </c>
    </row>
    <row r="95" spans="1:7" ht="21" customHeight="1">
      <c r="A95" s="180">
        <v>40206</v>
      </c>
      <c r="B95" s="186">
        <v>157.51</v>
      </c>
      <c r="C95" s="191">
        <v>43.03</v>
      </c>
      <c r="D95" s="189">
        <v>75</v>
      </c>
      <c r="E95" s="189">
        <v>23</v>
      </c>
      <c r="F95" s="188">
        <v>0</v>
      </c>
      <c r="G95" s="102"/>
    </row>
    <row r="96" spans="1:7" ht="21" customHeight="1">
      <c r="A96" s="180">
        <v>40207</v>
      </c>
      <c r="B96" s="186">
        <v>149.23</v>
      </c>
      <c r="C96" s="191">
        <v>39.93</v>
      </c>
      <c r="D96" s="189">
        <v>91</v>
      </c>
      <c r="E96" s="189">
        <v>17</v>
      </c>
      <c r="F96" s="188">
        <v>0</v>
      </c>
      <c r="G96" s="102"/>
    </row>
    <row r="97" spans="1:8" ht="21" customHeight="1">
      <c r="A97" s="180">
        <v>40208</v>
      </c>
      <c r="B97" s="186">
        <v>52.74</v>
      </c>
      <c r="C97" s="191">
        <v>9.24</v>
      </c>
      <c r="D97" s="189">
        <v>71</v>
      </c>
      <c r="E97" s="189">
        <v>3</v>
      </c>
      <c r="F97" s="188">
        <v>0</v>
      </c>
      <c r="G97" s="102"/>
      <c r="H97" s="55" t="s">
        <v>1</v>
      </c>
    </row>
    <row r="98" spans="1:7" ht="21" customHeight="1">
      <c r="A98" s="180">
        <v>40209</v>
      </c>
      <c r="B98" s="186">
        <v>16.4</v>
      </c>
      <c r="C98" s="191">
        <v>3.68</v>
      </c>
      <c r="D98" s="189">
        <v>97</v>
      </c>
      <c r="E98" s="188">
        <v>0</v>
      </c>
      <c r="F98" s="189">
        <v>4</v>
      </c>
      <c r="G98" s="102"/>
    </row>
    <row r="99" spans="1:6" ht="21" customHeight="1">
      <c r="A99" s="96" t="s">
        <v>36</v>
      </c>
      <c r="B99" s="181">
        <f>SUM(B68:B98)</f>
        <v>2934.4699999999993</v>
      </c>
      <c r="C99" s="184">
        <f>SUM(C68:C98)</f>
        <v>650.7899999999997</v>
      </c>
      <c r="D99" s="185">
        <f>SUM(D68:D98)</f>
        <v>1735</v>
      </c>
      <c r="E99" s="185">
        <f>SUM(E68:E98)</f>
        <v>339</v>
      </c>
      <c r="F99" s="185">
        <f>SUM(F68:F98)</f>
        <v>26</v>
      </c>
    </row>
    <row r="100" spans="1:6" ht="18">
      <c r="A100" s="89"/>
      <c r="B100" s="89"/>
      <c r="C100" s="101"/>
      <c r="D100" s="90"/>
      <c r="E100" s="91"/>
      <c r="F100" s="92"/>
    </row>
    <row r="101" spans="1:7" ht="16.5" customHeight="1">
      <c r="A101" s="85"/>
      <c r="B101" s="85"/>
      <c r="C101" s="93"/>
      <c r="D101" s="86"/>
      <c r="E101" s="87"/>
      <c r="F101" s="85"/>
      <c r="G101" s="55" t="s">
        <v>1</v>
      </c>
    </row>
    <row r="102" spans="1:6" ht="20.25">
      <c r="A102" s="94"/>
      <c r="B102" s="94"/>
      <c r="C102" s="95"/>
      <c r="D102" s="96"/>
      <c r="E102" s="97"/>
      <c r="F102" s="94" t="s">
        <v>1</v>
      </c>
    </row>
    <row r="103" spans="1:8" ht="20.25">
      <c r="A103" s="94"/>
      <c r="B103" s="94"/>
      <c r="C103" s="95"/>
      <c r="D103" s="96"/>
      <c r="E103" s="97"/>
      <c r="F103" s="94"/>
      <c r="H103" s="55" t="s">
        <v>1</v>
      </c>
    </row>
    <row r="104" spans="1:6" ht="20.25">
      <c r="A104" s="94"/>
      <c r="B104" s="94"/>
      <c r="C104" s="95"/>
      <c r="D104" s="96"/>
      <c r="E104" s="97"/>
      <c r="F104" s="94"/>
    </row>
    <row r="105" spans="1:6" ht="20.25">
      <c r="A105" s="94"/>
      <c r="B105" s="94"/>
      <c r="C105" s="95"/>
      <c r="D105" s="96"/>
      <c r="E105" s="97"/>
      <c r="F105" s="94"/>
    </row>
  </sheetData>
  <sheetProtection/>
  <printOptions horizontalCentered="1"/>
  <pageMargins left="0.5" right="0.5" top="0.5" bottom="0.5" header="0.5" footer="0.5"/>
  <pageSetup fitToHeight="2" horizontalDpi="600" verticalDpi="600" orientation="portrait" scale="53" r:id="rId1"/>
  <headerFooter alignWithMargins="0">
    <oddFooter>&amp;CPage &amp;P</oddFooter>
  </headerFooter>
  <rowBreaks count="1" manualBreakCount="1">
    <brk id="6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02"/>
  <sheetViews>
    <sheetView view="pageBreakPreview" zoomScale="75" zoomScaleSheetLayoutView="75" zoomScalePageLayoutView="0" workbookViewId="0" topLeftCell="A19">
      <selection activeCell="E30" sqref="E30"/>
    </sheetView>
  </sheetViews>
  <sheetFormatPr defaultColWidth="9.140625" defaultRowHeight="12.75"/>
  <cols>
    <col min="1" max="1" width="77.140625" style="55" customWidth="1"/>
    <col min="2" max="2" width="15.140625" style="55" customWidth="1"/>
    <col min="3" max="3" width="15.28125" style="98" customWidth="1"/>
    <col min="4" max="4" width="15.00390625" style="99" customWidth="1"/>
    <col min="5" max="5" width="15.7109375" style="100" customWidth="1"/>
    <col min="6" max="6" width="17.57421875" style="55" customWidth="1"/>
    <col min="7" max="7" width="9.140625" style="55" customWidth="1"/>
    <col min="8" max="8" width="9.8515625" style="55" bestFit="1" customWidth="1"/>
    <col min="9" max="16384" width="9.140625" style="55" customWidth="1"/>
  </cols>
  <sheetData>
    <row r="1" spans="1:7" s="6" customFormat="1" ht="26.25">
      <c r="A1" s="118" t="s">
        <v>0</v>
      </c>
      <c r="B1" s="119"/>
      <c r="C1" s="120"/>
      <c r="D1" s="120"/>
      <c r="E1" s="121"/>
      <c r="F1" s="122"/>
      <c r="G1" s="128"/>
    </row>
    <row r="2" spans="1:7" s="6" customFormat="1" ht="27" thickBot="1">
      <c r="A2" s="123" t="s">
        <v>55</v>
      </c>
      <c r="B2" s="124"/>
      <c r="C2" s="125"/>
      <c r="D2" s="125"/>
      <c r="E2" s="126"/>
      <c r="F2" s="127"/>
      <c r="G2" s="128"/>
    </row>
    <row r="3" spans="1:7" s="14" customFormat="1" ht="24" thickBot="1">
      <c r="A3" s="129"/>
      <c r="B3" s="129"/>
      <c r="C3" s="128" t="s">
        <v>1</v>
      </c>
      <c r="D3" s="128"/>
      <c r="E3" s="130"/>
      <c r="F3" s="128"/>
      <c r="G3" s="128"/>
    </row>
    <row r="4" spans="1:8" s="19" customFormat="1" ht="21" customHeight="1" thickBot="1">
      <c r="A4" s="15" t="s">
        <v>2</v>
      </c>
      <c r="B4" s="24"/>
      <c r="C4" s="23"/>
      <c r="D4" s="23"/>
      <c r="E4" s="26"/>
      <c r="F4" s="18"/>
      <c r="G4" s="131"/>
      <c r="H4" s="20"/>
    </row>
    <row r="5" spans="1:8" s="19" customFormat="1" ht="20.25">
      <c r="A5" s="132" t="s">
        <v>3</v>
      </c>
      <c r="B5" s="132"/>
      <c r="C5" s="23"/>
      <c r="D5" s="23"/>
      <c r="E5" s="133">
        <v>389.14</v>
      </c>
      <c r="F5" s="22">
        <f>E5/E8</f>
        <v>0.1745296346960285</v>
      </c>
      <c r="G5" s="131"/>
      <c r="H5" s="111" t="s">
        <v>1</v>
      </c>
    </row>
    <row r="6" spans="1:8" s="19" customFormat="1" ht="20.25">
      <c r="A6" s="132" t="s">
        <v>40</v>
      </c>
      <c r="B6" s="132"/>
      <c r="C6" s="23"/>
      <c r="D6" s="23"/>
      <c r="E6" s="133">
        <v>502.81</v>
      </c>
      <c r="F6" s="22">
        <f>E6/E8</f>
        <v>0.2255107303836925</v>
      </c>
      <c r="G6" s="131"/>
      <c r="H6" s="112"/>
    </row>
    <row r="7" spans="1:8" s="19" customFormat="1" ht="21" thickBot="1">
      <c r="A7" s="132" t="s">
        <v>4</v>
      </c>
      <c r="B7" s="132"/>
      <c r="C7" s="23"/>
      <c r="D7" s="23"/>
      <c r="E7" s="133">
        <v>1337.7</v>
      </c>
      <c r="F7" s="22">
        <f>E7/E8</f>
        <v>0.5999596349202789</v>
      </c>
      <c r="G7" s="131"/>
      <c r="H7" s="111"/>
    </row>
    <row r="8" spans="1:8" s="19" customFormat="1" ht="21" customHeight="1" thickBot="1">
      <c r="A8" s="132" t="s">
        <v>28</v>
      </c>
      <c r="B8" s="131"/>
      <c r="C8" s="23"/>
      <c r="D8" s="23"/>
      <c r="E8" s="25">
        <f>SUM(E5:E7)</f>
        <v>2229.65</v>
      </c>
      <c r="F8" s="18"/>
      <c r="G8" s="131"/>
      <c r="H8" s="111"/>
    </row>
    <row r="9" spans="1:8" s="19" customFormat="1" ht="21" customHeight="1">
      <c r="A9" s="132"/>
      <c r="B9" s="131"/>
      <c r="C9" s="23"/>
      <c r="D9" s="23"/>
      <c r="E9" s="26"/>
      <c r="F9" s="18"/>
      <c r="G9" s="131"/>
      <c r="H9" s="111"/>
    </row>
    <row r="10" spans="1:8" s="19" customFormat="1" ht="21" customHeight="1" thickBot="1">
      <c r="A10" s="24"/>
      <c r="B10" s="24"/>
      <c r="C10" s="23"/>
      <c r="D10" s="23"/>
      <c r="E10" s="131"/>
      <c r="F10" s="26"/>
      <c r="G10" s="131"/>
      <c r="H10" s="110"/>
    </row>
    <row r="11" spans="1:8" s="19" customFormat="1" ht="21" thickBot="1">
      <c r="A11" s="27" t="s">
        <v>45</v>
      </c>
      <c r="B11" s="107"/>
      <c r="C11" s="28"/>
      <c r="D11" s="29"/>
      <c r="E11" s="26"/>
      <c r="F11" s="35"/>
      <c r="G11" s="131"/>
      <c r="H11" s="20"/>
    </row>
    <row r="12" spans="1:8" s="19" customFormat="1" ht="20.25">
      <c r="A12" s="134" t="s">
        <v>5</v>
      </c>
      <c r="B12" s="134"/>
      <c r="C12" s="135"/>
      <c r="D12" s="136"/>
      <c r="E12" s="137">
        <f>98.46+259.5-37.49</f>
        <v>320.46999999999997</v>
      </c>
      <c r="F12" s="35"/>
      <c r="G12" s="131" t="s">
        <v>1</v>
      </c>
      <c r="H12" s="113"/>
    </row>
    <row r="13" spans="1:8" s="19" customFormat="1" ht="20.25">
      <c r="A13" s="134" t="s">
        <v>43</v>
      </c>
      <c r="B13" s="134" t="s">
        <v>1</v>
      </c>
      <c r="C13" s="135"/>
      <c r="D13" s="136"/>
      <c r="E13" s="137">
        <f>210.09</f>
        <v>210.09</v>
      </c>
      <c r="F13" s="35"/>
      <c r="G13" s="131"/>
      <c r="H13" s="113"/>
    </row>
    <row r="14" spans="1:8" s="19" customFormat="1" ht="20.25">
      <c r="A14" s="94" t="s">
        <v>47</v>
      </c>
      <c r="B14" s="94"/>
      <c r="C14" s="138"/>
      <c r="D14" s="138"/>
      <c r="E14" s="139">
        <v>0</v>
      </c>
      <c r="F14" s="138"/>
      <c r="G14" s="131"/>
      <c r="H14" s="20"/>
    </row>
    <row r="15" spans="1:8" s="19" customFormat="1" ht="20.25">
      <c r="A15" s="134" t="s">
        <v>6</v>
      </c>
      <c r="B15" s="134"/>
      <c r="C15" s="135"/>
      <c r="D15" s="136"/>
      <c r="E15" s="137">
        <v>132.22</v>
      </c>
      <c r="F15" s="35"/>
      <c r="G15" s="131" t="s">
        <v>1</v>
      </c>
      <c r="H15" s="20" t="s">
        <v>1</v>
      </c>
    </row>
    <row r="16" spans="1:8" s="19" customFormat="1" ht="20.25">
      <c r="A16" s="134" t="s">
        <v>8</v>
      </c>
      <c r="B16" s="134"/>
      <c r="C16" s="135"/>
      <c r="D16" s="136"/>
      <c r="E16" s="137">
        <v>118.58</v>
      </c>
      <c r="F16" s="35"/>
      <c r="G16" s="131" t="s">
        <v>1</v>
      </c>
      <c r="H16" s="20"/>
    </row>
    <row r="17" spans="1:8" s="19" customFormat="1" ht="20.25">
      <c r="A17" s="134" t="s">
        <v>7</v>
      </c>
      <c r="B17" s="134"/>
      <c r="C17" s="135"/>
      <c r="D17" s="136"/>
      <c r="E17" s="140">
        <v>0</v>
      </c>
      <c r="F17" s="35"/>
      <c r="G17" s="131"/>
      <c r="H17" s="20"/>
    </row>
    <row r="18" spans="1:8" s="19" customFormat="1" ht="20.25">
      <c r="A18" s="134" t="s">
        <v>9</v>
      </c>
      <c r="B18" s="134"/>
      <c r="C18" s="135"/>
      <c r="D18" s="136"/>
      <c r="E18" s="192">
        <v>5.51</v>
      </c>
      <c r="F18" s="35"/>
      <c r="G18" s="131"/>
      <c r="H18" s="20"/>
    </row>
    <row r="19" spans="1:8" s="19" customFormat="1" ht="20.25">
      <c r="A19" s="134" t="s">
        <v>48</v>
      </c>
      <c r="B19" s="134"/>
      <c r="C19" s="135"/>
      <c r="D19" s="136"/>
      <c r="E19" s="140">
        <v>0</v>
      </c>
      <c r="F19" s="35"/>
      <c r="G19" s="131"/>
      <c r="H19" s="20"/>
    </row>
    <row r="20" spans="1:8" s="19" customFormat="1" ht="21" thickBot="1">
      <c r="A20" s="134" t="s">
        <v>49</v>
      </c>
      <c r="B20" s="134"/>
      <c r="C20" s="135"/>
      <c r="D20" s="136"/>
      <c r="E20" s="133" t="s">
        <v>56</v>
      </c>
      <c r="F20" s="35"/>
      <c r="G20" s="131" t="s">
        <v>1</v>
      </c>
      <c r="H20" s="20"/>
    </row>
    <row r="21" spans="1:8" s="19" customFormat="1" ht="21" thickBot="1">
      <c r="A21" s="134"/>
      <c r="B21" s="134"/>
      <c r="C21" s="135"/>
      <c r="D21" s="136"/>
      <c r="E21" s="25">
        <f>SUM(E12:E20)</f>
        <v>786.87</v>
      </c>
      <c r="F21" s="35"/>
      <c r="G21" s="131"/>
      <c r="H21" s="20"/>
    </row>
    <row r="22" spans="1:8" s="19" customFormat="1" ht="21" thickBot="1">
      <c r="A22" s="134"/>
      <c r="B22" s="134"/>
      <c r="C22" s="135"/>
      <c r="D22" s="136"/>
      <c r="E22" s="37"/>
      <c r="F22" s="35"/>
      <c r="G22" s="131"/>
      <c r="H22" s="20"/>
    </row>
    <row r="23" spans="1:8" s="19" customFormat="1" ht="21" thickBot="1">
      <c r="A23" s="141" t="s">
        <v>53</v>
      </c>
      <c r="B23" s="142"/>
      <c r="C23" s="143"/>
      <c r="D23" s="144"/>
      <c r="E23" s="145"/>
      <c r="F23" s="35" t="s">
        <v>10</v>
      </c>
      <c r="G23" s="131"/>
      <c r="H23" s="20"/>
    </row>
    <row r="24" spans="1:7" ht="20.25">
      <c r="A24" s="94"/>
      <c r="B24" s="94"/>
      <c r="C24" s="95"/>
      <c r="D24" s="96"/>
      <c r="E24" s="146"/>
      <c r="F24" s="94"/>
      <c r="G24" s="94"/>
    </row>
    <row r="25" spans="1:8" s="19" customFormat="1" ht="20.25">
      <c r="A25" s="94" t="s">
        <v>37</v>
      </c>
      <c r="B25" s="94"/>
      <c r="C25" s="138"/>
      <c r="D25" s="138"/>
      <c r="E25" s="137">
        <v>0</v>
      </c>
      <c r="F25" s="135"/>
      <c r="G25" s="131"/>
      <c r="H25" s="20"/>
    </row>
    <row r="26" spans="1:8" s="19" customFormat="1" ht="20.25">
      <c r="A26" s="94" t="s">
        <v>11</v>
      </c>
      <c r="B26" s="94"/>
      <c r="C26" s="138"/>
      <c r="D26" s="138"/>
      <c r="E26" s="147">
        <v>5.88</v>
      </c>
      <c r="F26" s="138"/>
      <c r="G26" s="131"/>
      <c r="H26" s="20"/>
    </row>
    <row r="27" spans="1:8" s="19" customFormat="1" ht="20.25">
      <c r="A27" s="94" t="s">
        <v>12</v>
      </c>
      <c r="B27" s="94"/>
      <c r="C27" s="138"/>
      <c r="D27" s="138"/>
      <c r="E27" s="147">
        <v>4.09</v>
      </c>
      <c r="F27" s="138"/>
      <c r="G27" s="131"/>
      <c r="H27" s="20"/>
    </row>
    <row r="28" spans="1:8" s="19" customFormat="1" ht="20.25">
      <c r="A28" s="94" t="s">
        <v>13</v>
      </c>
      <c r="B28" s="94"/>
      <c r="C28" s="138"/>
      <c r="D28" s="138"/>
      <c r="E28" s="147">
        <v>14.04</v>
      </c>
      <c r="F28" s="138"/>
      <c r="G28" s="131"/>
      <c r="H28" s="20"/>
    </row>
    <row r="29" spans="1:8" s="19" customFormat="1" ht="20.25">
      <c r="A29" s="94" t="s">
        <v>14</v>
      </c>
      <c r="B29" s="94"/>
      <c r="C29" s="138"/>
      <c r="D29" s="138"/>
      <c r="E29" s="137">
        <f>3.48+0.32</f>
        <v>3.8</v>
      </c>
      <c r="F29" s="138"/>
      <c r="G29" s="131"/>
      <c r="H29" s="20"/>
    </row>
    <row r="30" spans="1:8" s="19" customFormat="1" ht="20.25">
      <c r="A30" s="94" t="s">
        <v>15</v>
      </c>
      <c r="B30" s="94"/>
      <c r="C30" s="138"/>
      <c r="D30" s="138"/>
      <c r="E30" s="148">
        <v>0</v>
      </c>
      <c r="F30" s="138"/>
      <c r="G30" s="131"/>
      <c r="H30" s="20"/>
    </row>
    <row r="31" spans="1:8" s="19" customFormat="1" ht="20.25">
      <c r="A31" s="94" t="s">
        <v>16</v>
      </c>
      <c r="B31" s="94"/>
      <c r="C31" s="138"/>
      <c r="D31" s="138"/>
      <c r="E31" s="140">
        <v>0</v>
      </c>
      <c r="F31" s="138"/>
      <c r="G31" s="131" t="s">
        <v>1</v>
      </c>
      <c r="H31" s="20"/>
    </row>
    <row r="32" spans="1:8" s="19" customFormat="1" ht="20.25">
      <c r="A32" s="94" t="s">
        <v>17</v>
      </c>
      <c r="B32" s="94"/>
      <c r="C32" s="138"/>
      <c r="D32" s="138"/>
      <c r="E32" s="147">
        <v>5.2</v>
      </c>
      <c r="F32" s="138" t="s">
        <v>1</v>
      </c>
      <c r="G32" s="131" t="s">
        <v>1</v>
      </c>
      <c r="H32" s="20"/>
    </row>
    <row r="33" spans="1:8" s="19" customFormat="1" ht="20.25">
      <c r="A33" s="94" t="s">
        <v>38</v>
      </c>
      <c r="B33" s="94"/>
      <c r="C33" s="138"/>
      <c r="D33" s="138"/>
      <c r="E33" s="147">
        <v>0</v>
      </c>
      <c r="F33" s="135"/>
      <c r="G33" s="131"/>
      <c r="H33" s="20"/>
    </row>
    <row r="34" spans="1:8" s="19" customFormat="1" ht="20.25">
      <c r="A34" s="94" t="s">
        <v>52</v>
      </c>
      <c r="B34" s="94"/>
      <c r="C34" s="138"/>
      <c r="D34" s="138"/>
      <c r="E34" s="202">
        <f>15*10.4/2000</f>
        <v>0.078</v>
      </c>
      <c r="F34" s="135"/>
      <c r="G34" s="131"/>
      <c r="H34" s="20"/>
    </row>
    <row r="35" spans="1:8" s="19" customFormat="1" ht="21" thickBot="1">
      <c r="A35" s="94" t="s">
        <v>18</v>
      </c>
      <c r="B35" s="94"/>
      <c r="C35" s="138"/>
      <c r="D35" s="138"/>
      <c r="E35" s="149">
        <v>0</v>
      </c>
      <c r="F35" s="135" t="s">
        <v>1</v>
      </c>
      <c r="G35" s="131" t="s">
        <v>1</v>
      </c>
      <c r="H35" s="20"/>
    </row>
    <row r="36" spans="1:8" s="19" customFormat="1" ht="21" thickTop="1">
      <c r="A36" s="94"/>
      <c r="B36" s="94"/>
      <c r="C36" s="138"/>
      <c r="D36" s="138"/>
      <c r="E36" s="26">
        <f>SUM(E25:E35)</f>
        <v>33.088</v>
      </c>
      <c r="F36" s="135"/>
      <c r="G36" s="131"/>
      <c r="H36" s="20"/>
    </row>
    <row r="37" spans="1:8" s="19" customFormat="1" ht="21" thickBot="1">
      <c r="A37" s="150"/>
      <c r="B37" s="150"/>
      <c r="C37" s="138"/>
      <c r="D37" s="151"/>
      <c r="E37" s="26"/>
      <c r="F37" s="46"/>
      <c r="G37" s="131"/>
      <c r="H37" s="20"/>
    </row>
    <row r="38" spans="1:8" s="19" customFormat="1" ht="21" thickBot="1">
      <c r="A38" s="15" t="s">
        <v>19</v>
      </c>
      <c r="B38" s="24"/>
      <c r="C38" s="152"/>
      <c r="D38" s="132"/>
      <c r="E38" s="153"/>
      <c r="F38" s="18"/>
      <c r="G38" s="131" t="s">
        <v>1</v>
      </c>
      <c r="H38" s="20"/>
    </row>
    <row r="39" spans="1:8" s="19" customFormat="1" ht="20.25">
      <c r="A39" s="132" t="s">
        <v>20</v>
      </c>
      <c r="B39" s="132"/>
      <c r="C39" s="23"/>
      <c r="D39" s="23" t="s">
        <v>1</v>
      </c>
      <c r="E39" s="137">
        <v>0</v>
      </c>
      <c r="F39" s="18"/>
      <c r="G39" s="131"/>
      <c r="H39" s="20"/>
    </row>
    <row r="40" spans="1:8" s="19" customFormat="1" ht="20.25">
      <c r="A40" s="132" t="s">
        <v>39</v>
      </c>
      <c r="B40" s="132"/>
      <c r="C40" s="23"/>
      <c r="D40" s="23"/>
      <c r="E40" s="137">
        <v>4.56</v>
      </c>
      <c r="F40" s="18"/>
      <c r="G40" s="131"/>
      <c r="H40" s="20" t="s">
        <v>1</v>
      </c>
    </row>
    <row r="41" spans="1:8" s="19" customFormat="1" ht="20.25">
      <c r="A41" s="132" t="s">
        <v>21</v>
      </c>
      <c r="B41" s="132"/>
      <c r="C41" s="23"/>
      <c r="D41" s="23"/>
      <c r="E41" s="193">
        <v>0</v>
      </c>
      <c r="F41" s="18"/>
      <c r="G41" s="131"/>
      <c r="H41" s="20"/>
    </row>
    <row r="42" spans="1:8" s="19" customFormat="1" ht="20.25">
      <c r="A42" s="132" t="s">
        <v>22</v>
      </c>
      <c r="B42" s="132"/>
      <c r="C42" s="23"/>
      <c r="D42" s="23"/>
      <c r="E42" s="192">
        <v>54.96</v>
      </c>
      <c r="F42" s="18"/>
      <c r="G42" s="131"/>
      <c r="H42" s="20"/>
    </row>
    <row r="43" spans="1:8" s="19" customFormat="1" ht="20.25">
      <c r="A43" s="132" t="s">
        <v>23</v>
      </c>
      <c r="B43" s="132"/>
      <c r="C43" s="23"/>
      <c r="D43" s="23"/>
      <c r="E43" s="193">
        <v>0</v>
      </c>
      <c r="F43" s="18"/>
      <c r="G43" s="131"/>
      <c r="H43" s="20"/>
    </row>
    <row r="44" spans="1:8" s="19" customFormat="1" ht="21" customHeight="1">
      <c r="A44" s="132" t="s">
        <v>24</v>
      </c>
      <c r="B44" s="132"/>
      <c r="C44" s="23"/>
      <c r="D44" s="23"/>
      <c r="E44" s="193">
        <v>8.06</v>
      </c>
      <c r="F44" s="18"/>
      <c r="G44" s="131"/>
      <c r="H44" s="20"/>
    </row>
    <row r="45" spans="1:8" s="19" customFormat="1" ht="21" customHeight="1">
      <c r="A45" s="132" t="s">
        <v>50</v>
      </c>
      <c r="B45" s="132"/>
      <c r="C45" s="23"/>
      <c r="D45" s="23"/>
      <c r="E45" s="192">
        <v>6.84</v>
      </c>
      <c r="F45" s="18"/>
      <c r="G45" s="131"/>
      <c r="H45" s="20"/>
    </row>
    <row r="46" spans="1:8" s="19" customFormat="1" ht="21" customHeight="1" thickBot="1">
      <c r="A46" s="132" t="s">
        <v>51</v>
      </c>
      <c r="B46" s="132"/>
      <c r="C46" s="23"/>
      <c r="D46" s="23"/>
      <c r="E46" s="140">
        <v>0</v>
      </c>
      <c r="F46" s="18"/>
      <c r="G46" s="131"/>
      <c r="H46" s="20"/>
    </row>
    <row r="47" spans="1:8" s="19" customFormat="1" ht="21" customHeight="1" thickBot="1">
      <c r="A47" s="132" t="s">
        <v>1</v>
      </c>
      <c r="B47" s="132"/>
      <c r="C47" s="23"/>
      <c r="D47" s="23"/>
      <c r="E47" s="115">
        <f>SUM(E39:E46)</f>
        <v>74.42</v>
      </c>
      <c r="F47" s="18"/>
      <c r="G47" s="131"/>
      <c r="H47" s="20"/>
    </row>
    <row r="48" spans="1:7" s="49" customFormat="1" ht="21" customHeight="1" thickBot="1">
      <c r="A48" s="132"/>
      <c r="B48" s="132"/>
      <c r="C48" s="23"/>
      <c r="D48" s="23"/>
      <c r="E48" s="26"/>
      <c r="F48" s="18"/>
      <c r="G48" s="154"/>
    </row>
    <row r="49" spans="1:8" s="19" customFormat="1" ht="21" customHeight="1" thickBot="1">
      <c r="A49" s="15" t="s">
        <v>25</v>
      </c>
      <c r="B49" s="24"/>
      <c r="C49" s="50"/>
      <c r="D49" s="24"/>
      <c r="E49" s="52">
        <f>E21+E47</f>
        <v>861.29</v>
      </c>
      <c r="F49" s="18"/>
      <c r="G49" s="131"/>
      <c r="H49" s="20"/>
    </row>
    <row r="50" spans="1:8" s="19" customFormat="1" ht="18.75" customHeight="1">
      <c r="A50" s="132"/>
      <c r="B50" s="132"/>
      <c r="C50" s="23"/>
      <c r="D50" s="23"/>
      <c r="E50" s="26"/>
      <c r="F50" s="18"/>
      <c r="G50" s="131"/>
      <c r="H50" s="20"/>
    </row>
    <row r="51" spans="1:7" ht="20.25">
      <c r="A51" s="132"/>
      <c r="B51" s="132"/>
      <c r="C51" s="132"/>
      <c r="D51" s="132"/>
      <c r="E51" s="26"/>
      <c r="F51" s="128"/>
      <c r="G51" s="94"/>
    </row>
    <row r="52" spans="1:7" s="42" customFormat="1" ht="20.25">
      <c r="A52" s="155" t="s">
        <v>26</v>
      </c>
      <c r="B52" s="155"/>
      <c r="C52" s="132"/>
      <c r="D52" s="132"/>
      <c r="E52" s="57">
        <f>B96</f>
        <v>3090.94</v>
      </c>
      <c r="F52" s="58">
        <v>1</v>
      </c>
      <c r="G52" s="94"/>
    </row>
    <row r="53" spans="1:7" ht="20.25">
      <c r="A53" s="156" t="s">
        <v>27</v>
      </c>
      <c r="B53" s="156"/>
      <c r="C53" s="157"/>
      <c r="D53" s="158"/>
      <c r="E53" s="62">
        <f>E49</f>
        <v>861.29</v>
      </c>
      <c r="F53" s="58">
        <f>E53/E52</f>
        <v>0.2786498605602179</v>
      </c>
      <c r="G53" s="94"/>
    </row>
    <row r="54" spans="1:7" ht="20.25">
      <c r="A54" s="24" t="s">
        <v>28</v>
      </c>
      <c r="B54" s="24"/>
      <c r="C54" s="159"/>
      <c r="D54" s="159"/>
      <c r="E54" s="62">
        <f>SUM(E52-E53)</f>
        <v>2229.65</v>
      </c>
      <c r="F54" s="58">
        <f>F52-F53</f>
        <v>0.7213501394397821</v>
      </c>
      <c r="G54" s="94"/>
    </row>
    <row r="55" spans="1:7" ht="20.25">
      <c r="A55" s="160"/>
      <c r="B55" s="160"/>
      <c r="C55" s="161"/>
      <c r="D55" s="162"/>
      <c r="E55" s="103"/>
      <c r="F55" s="163"/>
      <c r="G55" s="94"/>
    </row>
    <row r="56" spans="1:8" s="19" customFormat="1" ht="20.25">
      <c r="A56" s="107" t="s">
        <v>43</v>
      </c>
      <c r="B56" s="134" t="s">
        <v>1</v>
      </c>
      <c r="C56" s="135"/>
      <c r="D56" s="136"/>
      <c r="E56" s="57">
        <v>610.44</v>
      </c>
      <c r="F56" s="35"/>
      <c r="G56" s="131"/>
      <c r="H56" s="113"/>
    </row>
    <row r="57" spans="1:7" ht="20.25">
      <c r="A57" s="160"/>
      <c r="B57" s="160"/>
      <c r="C57" s="161"/>
      <c r="D57" s="164"/>
      <c r="E57" s="103"/>
      <c r="F57" s="163"/>
      <c r="G57" s="94"/>
    </row>
    <row r="58" spans="1:8" s="19" customFormat="1" ht="20.25">
      <c r="A58" s="165" t="s">
        <v>29</v>
      </c>
      <c r="B58" s="165"/>
      <c r="C58" s="23"/>
      <c r="D58" s="23"/>
      <c r="E58" s="166"/>
      <c r="F58" s="70">
        <f>255.11+170.08</f>
        <v>425.19000000000005</v>
      </c>
      <c r="G58" s="131"/>
      <c r="H58" s="20"/>
    </row>
    <row r="59" spans="1:7" ht="20.25">
      <c r="A59" s="167"/>
      <c r="B59" s="167"/>
      <c r="C59" s="168"/>
      <c r="D59" s="169"/>
      <c r="E59" s="103"/>
      <c r="F59" s="109"/>
      <c r="G59" s="170"/>
    </row>
    <row r="60" spans="1:8" ht="20.25">
      <c r="A60" s="171" t="s">
        <v>30</v>
      </c>
      <c r="B60" s="171"/>
      <c r="C60" s="172"/>
      <c r="D60" s="173"/>
      <c r="E60" s="174"/>
      <c r="F60" s="81">
        <v>0</v>
      </c>
      <c r="G60" s="170"/>
      <c r="H60" s="82"/>
    </row>
    <row r="61" spans="1:7" ht="20.25">
      <c r="A61" s="171" t="s">
        <v>31</v>
      </c>
      <c r="B61" s="171"/>
      <c r="C61" s="175"/>
      <c r="D61" s="176"/>
      <c r="E61" s="103"/>
      <c r="F61" s="81">
        <v>0</v>
      </c>
      <c r="G61" s="94"/>
    </row>
    <row r="62" spans="1:7" ht="20.25">
      <c r="A62" s="171" t="s">
        <v>44</v>
      </c>
      <c r="B62" s="171"/>
      <c r="C62" s="175" t="s">
        <v>1</v>
      </c>
      <c r="D62" s="176"/>
      <c r="E62" s="103"/>
      <c r="F62" s="109"/>
      <c r="G62" s="94"/>
    </row>
    <row r="63" spans="1:7" ht="21" thickBot="1">
      <c r="A63" s="94"/>
      <c r="B63" s="94"/>
      <c r="C63" s="94"/>
      <c r="D63" s="94"/>
      <c r="E63" s="94"/>
      <c r="F63" s="177"/>
      <c r="G63" s="94"/>
    </row>
    <row r="64" spans="1:7" ht="26.25">
      <c r="A64" s="118" t="s">
        <v>0</v>
      </c>
      <c r="B64" s="119"/>
      <c r="C64" s="120"/>
      <c r="D64" s="120"/>
      <c r="E64" s="121"/>
      <c r="F64" s="122"/>
      <c r="G64" s="94"/>
    </row>
    <row r="65" spans="1:7" ht="27" thickBot="1">
      <c r="A65" s="123" t="s">
        <v>55</v>
      </c>
      <c r="B65" s="124"/>
      <c r="C65" s="125"/>
      <c r="D65" s="125"/>
      <c r="E65" s="126"/>
      <c r="F65" s="127"/>
      <c r="G65" s="94"/>
    </row>
    <row r="66" spans="1:7" ht="20.25">
      <c r="A66" s="94"/>
      <c r="B66" s="94"/>
      <c r="C66" s="94"/>
      <c r="D66" s="94"/>
      <c r="E66" s="94"/>
      <c r="F66" s="177"/>
      <c r="G66" s="94" t="s">
        <v>1</v>
      </c>
    </row>
    <row r="67" spans="1:7" ht="101.25">
      <c r="A67" s="178" t="s">
        <v>32</v>
      </c>
      <c r="B67" s="179" t="s">
        <v>41</v>
      </c>
      <c r="C67" s="179" t="s">
        <v>42</v>
      </c>
      <c r="D67" s="179" t="s">
        <v>33</v>
      </c>
      <c r="E67" s="179" t="s">
        <v>34</v>
      </c>
      <c r="F67" s="179" t="s">
        <v>35</v>
      </c>
      <c r="G67" s="170"/>
    </row>
    <row r="68" spans="1:7" ht="20.25">
      <c r="A68" s="180">
        <v>40210</v>
      </c>
      <c r="B68" s="197">
        <v>117.32</v>
      </c>
      <c r="C68" s="194">
        <v>21.59</v>
      </c>
      <c r="D68" s="203">
        <v>0</v>
      </c>
      <c r="E68" s="198">
        <v>19</v>
      </c>
      <c r="F68" s="203">
        <v>0</v>
      </c>
      <c r="G68" s="182"/>
    </row>
    <row r="69" spans="1:7" ht="20.25">
      <c r="A69" s="180">
        <v>40211</v>
      </c>
      <c r="B69" s="197">
        <v>151.96</v>
      </c>
      <c r="C69" s="195">
        <v>19.64</v>
      </c>
      <c r="D69" s="198">
        <v>95</v>
      </c>
      <c r="E69" s="198">
        <v>12</v>
      </c>
      <c r="F69" s="203">
        <v>0</v>
      </c>
      <c r="G69" s="182"/>
    </row>
    <row r="70" spans="1:7" ht="20.25">
      <c r="A70" s="180">
        <v>40212</v>
      </c>
      <c r="B70" s="197">
        <v>136.52</v>
      </c>
      <c r="C70" s="195">
        <v>42.8</v>
      </c>
      <c r="D70" s="198">
        <v>71</v>
      </c>
      <c r="E70" s="198">
        <v>18</v>
      </c>
      <c r="F70" s="198">
        <v>1</v>
      </c>
      <c r="G70" s="182"/>
    </row>
    <row r="71" spans="1:7" ht="20.25">
      <c r="A71" s="180">
        <v>40213</v>
      </c>
      <c r="B71" s="197">
        <v>126.87</v>
      </c>
      <c r="C71" s="195">
        <v>20.23</v>
      </c>
      <c r="D71" s="198">
        <v>67</v>
      </c>
      <c r="E71" s="198">
        <v>15</v>
      </c>
      <c r="F71" s="198">
        <v>1</v>
      </c>
      <c r="G71" s="182"/>
    </row>
    <row r="72" spans="1:7" ht="20.25">
      <c r="A72" s="180">
        <v>40214</v>
      </c>
      <c r="B72" s="197">
        <v>101.42</v>
      </c>
      <c r="C72" s="195">
        <v>22.27</v>
      </c>
      <c r="D72" s="198">
        <v>55</v>
      </c>
      <c r="E72" s="198">
        <v>14</v>
      </c>
      <c r="F72" s="203">
        <v>0</v>
      </c>
      <c r="G72" s="182"/>
    </row>
    <row r="73" spans="1:7" ht="20.25">
      <c r="A73" s="180">
        <v>40215</v>
      </c>
      <c r="B73" s="197">
        <v>14.45</v>
      </c>
      <c r="C73" s="195">
        <v>5.76</v>
      </c>
      <c r="D73" s="198">
        <v>42</v>
      </c>
      <c r="E73" s="198">
        <v>1</v>
      </c>
      <c r="F73" s="203">
        <v>0</v>
      </c>
      <c r="G73" s="182"/>
    </row>
    <row r="74" spans="1:7" ht="20.25">
      <c r="A74" s="180">
        <v>40216</v>
      </c>
      <c r="B74" s="197">
        <v>10.79</v>
      </c>
      <c r="C74" s="195">
        <v>3.92</v>
      </c>
      <c r="D74" s="198">
        <v>56</v>
      </c>
      <c r="E74" s="203">
        <v>0</v>
      </c>
      <c r="F74" s="203">
        <v>0</v>
      </c>
      <c r="G74" s="182"/>
    </row>
    <row r="75" spans="1:7" ht="20.25">
      <c r="A75" s="180">
        <v>40217</v>
      </c>
      <c r="B75" s="197">
        <v>151.23</v>
      </c>
      <c r="C75" s="195">
        <v>0</v>
      </c>
      <c r="D75" s="198">
        <v>1</v>
      </c>
      <c r="E75" s="198">
        <v>16</v>
      </c>
      <c r="F75" s="198">
        <v>4</v>
      </c>
      <c r="G75" s="182"/>
    </row>
    <row r="76" spans="1:7" ht="20.25">
      <c r="A76" s="180">
        <v>40218</v>
      </c>
      <c r="B76" s="197">
        <v>133.1</v>
      </c>
      <c r="C76" s="195">
        <v>31.29</v>
      </c>
      <c r="D76" s="198">
        <v>75</v>
      </c>
      <c r="E76" s="198">
        <v>20</v>
      </c>
      <c r="F76" s="203">
        <v>0</v>
      </c>
      <c r="G76" s="182"/>
    </row>
    <row r="77" spans="1:7" ht="20.25">
      <c r="A77" s="180">
        <v>40219</v>
      </c>
      <c r="B77" s="197">
        <v>146.18</v>
      </c>
      <c r="C77" s="195">
        <v>24.59</v>
      </c>
      <c r="D77" s="198">
        <v>76</v>
      </c>
      <c r="E77" s="198">
        <v>14</v>
      </c>
      <c r="F77" s="203">
        <v>0</v>
      </c>
      <c r="G77" s="182"/>
    </row>
    <row r="78" spans="1:7" ht="20.25">
      <c r="A78" s="180">
        <v>40220</v>
      </c>
      <c r="B78" s="197">
        <v>113.99</v>
      </c>
      <c r="C78" s="195">
        <v>22.71</v>
      </c>
      <c r="D78" s="198">
        <v>72</v>
      </c>
      <c r="E78" s="198">
        <v>18</v>
      </c>
      <c r="F78" s="198">
        <v>1</v>
      </c>
      <c r="G78" s="182"/>
    </row>
    <row r="79" spans="1:7" ht="20.25">
      <c r="A79" s="180">
        <v>40221</v>
      </c>
      <c r="B79" s="197">
        <v>139.26</v>
      </c>
      <c r="C79" s="195">
        <v>32.62</v>
      </c>
      <c r="D79" s="198">
        <v>53</v>
      </c>
      <c r="E79" s="198">
        <v>15</v>
      </c>
      <c r="F79" s="198">
        <v>1</v>
      </c>
      <c r="G79" s="182"/>
    </row>
    <row r="80" spans="1:7" ht="20.25">
      <c r="A80" s="180">
        <v>40222</v>
      </c>
      <c r="B80" s="197">
        <v>38.51</v>
      </c>
      <c r="C80" s="195">
        <v>4.48</v>
      </c>
      <c r="D80" s="198">
        <v>90</v>
      </c>
      <c r="E80" s="198">
        <v>1</v>
      </c>
      <c r="F80" s="198">
        <v>1</v>
      </c>
      <c r="G80" s="182"/>
    </row>
    <row r="81" spans="1:7" ht="20.25">
      <c r="A81" s="180">
        <v>40223</v>
      </c>
      <c r="B81" s="197">
        <v>12.3</v>
      </c>
      <c r="C81" s="195">
        <v>1.84</v>
      </c>
      <c r="D81" s="198">
        <v>67</v>
      </c>
      <c r="E81" s="203">
        <v>0</v>
      </c>
      <c r="F81" s="203">
        <v>0</v>
      </c>
      <c r="G81" s="182"/>
    </row>
    <row r="82" spans="1:7" ht="20.25">
      <c r="A82" s="180">
        <v>40224</v>
      </c>
      <c r="B82" s="197">
        <v>46.17</v>
      </c>
      <c r="C82" s="195">
        <v>0</v>
      </c>
      <c r="D82" s="203">
        <v>0</v>
      </c>
      <c r="E82" s="198">
        <v>6</v>
      </c>
      <c r="F82" s="203">
        <v>0</v>
      </c>
      <c r="G82" s="182"/>
    </row>
    <row r="83" spans="1:7" ht="20.25">
      <c r="A83" s="180">
        <v>40225</v>
      </c>
      <c r="B83" s="197">
        <v>188.9</v>
      </c>
      <c r="C83" s="195">
        <v>40.16</v>
      </c>
      <c r="D83" s="198">
        <v>115</v>
      </c>
      <c r="E83" s="198">
        <v>15</v>
      </c>
      <c r="F83" s="198">
        <v>2</v>
      </c>
      <c r="G83" s="182"/>
    </row>
    <row r="84" spans="1:7" ht="20.25">
      <c r="A84" s="180">
        <v>40226</v>
      </c>
      <c r="B84" s="197">
        <v>173.47</v>
      </c>
      <c r="C84" s="195">
        <v>32.76</v>
      </c>
      <c r="D84" s="198">
        <v>93</v>
      </c>
      <c r="E84" s="198">
        <v>18</v>
      </c>
      <c r="F84" s="198">
        <v>1</v>
      </c>
      <c r="G84" s="182"/>
    </row>
    <row r="85" spans="1:7" ht="20.25">
      <c r="A85" s="180">
        <v>40227</v>
      </c>
      <c r="B85" s="197">
        <v>175.31</v>
      </c>
      <c r="C85" s="195">
        <v>18.48</v>
      </c>
      <c r="D85" s="198">
        <v>102</v>
      </c>
      <c r="E85" s="198">
        <v>19</v>
      </c>
      <c r="F85" s="198">
        <v>3</v>
      </c>
      <c r="G85" s="182"/>
    </row>
    <row r="86" spans="1:7" ht="20.25">
      <c r="A86" s="180">
        <v>40228</v>
      </c>
      <c r="B86" s="197">
        <v>211.17</v>
      </c>
      <c r="C86" s="195">
        <v>33.33</v>
      </c>
      <c r="D86" s="198">
        <v>104</v>
      </c>
      <c r="E86" s="198">
        <v>24</v>
      </c>
      <c r="F86" s="198">
        <v>1</v>
      </c>
      <c r="G86" s="182"/>
    </row>
    <row r="87" spans="1:7" ht="20.25">
      <c r="A87" s="180">
        <v>40229</v>
      </c>
      <c r="B87" s="197">
        <v>31.22</v>
      </c>
      <c r="C87" s="195">
        <v>3.44</v>
      </c>
      <c r="D87" s="198">
        <v>60</v>
      </c>
      <c r="E87" s="198">
        <v>2</v>
      </c>
      <c r="F87" s="203">
        <v>0</v>
      </c>
      <c r="G87" s="182"/>
    </row>
    <row r="88" spans="1:7" ht="20.25">
      <c r="A88" s="180">
        <v>40230</v>
      </c>
      <c r="B88" s="197">
        <v>18.22</v>
      </c>
      <c r="C88" s="195">
        <v>9.36</v>
      </c>
      <c r="D88" s="198">
        <v>82</v>
      </c>
      <c r="E88" s="203">
        <v>0</v>
      </c>
      <c r="F88" s="203">
        <v>0</v>
      </c>
      <c r="G88" s="182"/>
    </row>
    <row r="89" spans="1:7" ht="20.25">
      <c r="A89" s="180">
        <v>40231</v>
      </c>
      <c r="B89" s="197">
        <v>189.15</v>
      </c>
      <c r="C89" s="195">
        <v>3.13</v>
      </c>
      <c r="D89" s="198">
        <v>3</v>
      </c>
      <c r="E89" s="198">
        <v>20</v>
      </c>
      <c r="F89" s="198">
        <v>2</v>
      </c>
      <c r="G89" s="182"/>
    </row>
    <row r="90" spans="1:7" ht="20.25">
      <c r="A90" s="180">
        <v>40232</v>
      </c>
      <c r="B90" s="197">
        <v>151.56</v>
      </c>
      <c r="C90" s="195">
        <v>25.36</v>
      </c>
      <c r="D90" s="198">
        <v>76</v>
      </c>
      <c r="E90" s="198">
        <v>13</v>
      </c>
      <c r="F90" s="198">
        <v>2</v>
      </c>
      <c r="G90" s="182" t="s">
        <v>1</v>
      </c>
    </row>
    <row r="91" spans="1:7" ht="20.25">
      <c r="A91" s="180">
        <v>40233</v>
      </c>
      <c r="B91" s="197">
        <v>150.98</v>
      </c>
      <c r="C91" s="195">
        <v>15.9</v>
      </c>
      <c r="D91" s="198">
        <v>47</v>
      </c>
      <c r="E91" s="198">
        <v>16</v>
      </c>
      <c r="F91" s="198">
        <v>2</v>
      </c>
      <c r="G91" s="182"/>
    </row>
    <row r="92" spans="1:7" ht="20.25">
      <c r="A92" s="180">
        <v>40234</v>
      </c>
      <c r="B92" s="197">
        <v>140.49</v>
      </c>
      <c r="C92" s="195">
        <v>27.44</v>
      </c>
      <c r="D92" s="198">
        <v>69</v>
      </c>
      <c r="E92" s="198">
        <v>18</v>
      </c>
      <c r="F92" s="198">
        <v>2</v>
      </c>
      <c r="G92" s="182"/>
    </row>
    <row r="93" spans="1:7" ht="20.25">
      <c r="A93" s="180">
        <v>40235</v>
      </c>
      <c r="B93" s="197">
        <v>188.34</v>
      </c>
      <c r="C93" s="195">
        <v>29.07</v>
      </c>
      <c r="D93" s="198">
        <v>47</v>
      </c>
      <c r="E93" s="198">
        <v>15</v>
      </c>
      <c r="F93" s="198">
        <v>1</v>
      </c>
      <c r="G93" s="182"/>
    </row>
    <row r="94" spans="1:7" ht="20.25">
      <c r="A94" s="180">
        <v>40236</v>
      </c>
      <c r="B94" s="197">
        <v>14.15</v>
      </c>
      <c r="C94" s="195">
        <v>5.2</v>
      </c>
      <c r="D94" s="198">
        <v>39</v>
      </c>
      <c r="E94" s="198">
        <v>1</v>
      </c>
      <c r="F94" s="203">
        <v>0</v>
      </c>
      <c r="G94" s="182"/>
    </row>
    <row r="95" spans="1:7" ht="21" thickBot="1">
      <c r="A95" s="180">
        <v>40237</v>
      </c>
      <c r="B95" s="199">
        <v>17.91</v>
      </c>
      <c r="C95" s="196">
        <v>5.44</v>
      </c>
      <c r="D95" s="201">
        <v>118</v>
      </c>
      <c r="E95" s="200">
        <v>0</v>
      </c>
      <c r="F95" s="201">
        <v>3</v>
      </c>
      <c r="G95" s="182"/>
    </row>
    <row r="96" spans="1:7" ht="21" thickTop="1">
      <c r="A96" s="96" t="s">
        <v>36</v>
      </c>
      <c r="B96" s="183">
        <f>SUM(B68:B95)</f>
        <v>3090.94</v>
      </c>
      <c r="C96" s="184">
        <f>SUM(C68:C95)</f>
        <v>502.80999999999995</v>
      </c>
      <c r="D96" s="185">
        <f>SUM(D68:D95)</f>
        <v>1775</v>
      </c>
      <c r="E96" s="185">
        <f>SUM(E68:E95)</f>
        <v>330</v>
      </c>
      <c r="F96" s="185">
        <f>SUM(F68:F95)</f>
        <v>28</v>
      </c>
      <c r="G96" s="94"/>
    </row>
    <row r="97" spans="1:6" ht="18">
      <c r="A97" s="89"/>
      <c r="B97" s="89"/>
      <c r="C97" s="101"/>
      <c r="D97" s="90"/>
      <c r="E97" s="91"/>
      <c r="F97" s="92"/>
    </row>
    <row r="98" spans="1:7" ht="16.5" customHeight="1">
      <c r="A98" s="85"/>
      <c r="B98" s="85"/>
      <c r="C98" s="93"/>
      <c r="D98" s="86"/>
      <c r="E98" s="87"/>
      <c r="F98" s="85"/>
      <c r="G98" s="55" t="s">
        <v>1</v>
      </c>
    </row>
    <row r="99" spans="1:6" ht="20.25">
      <c r="A99" s="94"/>
      <c r="B99" s="94"/>
      <c r="C99" s="95"/>
      <c r="D99" s="96"/>
      <c r="E99" s="97"/>
      <c r="F99" s="94" t="s">
        <v>1</v>
      </c>
    </row>
    <row r="100" spans="1:7" ht="20.25">
      <c r="A100" s="94"/>
      <c r="B100" s="94"/>
      <c r="C100" s="95"/>
      <c r="D100" s="96"/>
      <c r="E100" s="97"/>
      <c r="F100" s="94"/>
      <c r="G100" s="55" t="s">
        <v>1</v>
      </c>
    </row>
    <row r="101" spans="1:6" ht="20.25">
      <c r="A101" s="94"/>
      <c r="B101" s="94"/>
      <c r="C101" s="95"/>
      <c r="D101" s="96"/>
      <c r="E101" s="97"/>
      <c r="F101" s="94"/>
    </row>
    <row r="102" spans="1:6" ht="20.25">
      <c r="A102" s="94"/>
      <c r="B102" s="94"/>
      <c r="C102" s="95"/>
      <c r="D102" s="96"/>
      <c r="E102" s="97"/>
      <c r="F102" s="94"/>
    </row>
  </sheetData>
  <sheetProtection/>
  <printOptions horizontalCentered="1"/>
  <pageMargins left="0" right="0" top="0.5" bottom="0.5" header="0.5" footer="0.5"/>
  <pageSetup fitToHeight="2" horizontalDpi="600" verticalDpi="600" orientation="portrait" scale="54" r:id="rId1"/>
  <headerFooter alignWithMargins="0">
    <oddFooter>&amp;CPage &amp;P</oddFooter>
  </headerFooter>
  <rowBreaks count="1" manualBreakCount="1">
    <brk id="6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zoomScale="75" zoomScaleNormal="75" zoomScalePageLayoutView="0" workbookViewId="0" topLeftCell="A17">
      <selection activeCell="E31" sqref="E31"/>
    </sheetView>
  </sheetViews>
  <sheetFormatPr defaultColWidth="9.140625" defaultRowHeight="12.75"/>
  <cols>
    <col min="1" max="1" width="77.140625" style="55" customWidth="1"/>
    <col min="2" max="2" width="15.140625" style="55" customWidth="1"/>
    <col min="3" max="3" width="15.28125" style="98" customWidth="1"/>
    <col min="4" max="4" width="15.00390625" style="99" customWidth="1"/>
    <col min="5" max="5" width="15.7109375" style="100" customWidth="1"/>
    <col min="6" max="6" width="17.57421875" style="55" customWidth="1"/>
    <col min="7" max="7" width="9.140625" style="55" customWidth="1"/>
    <col min="8" max="8" width="9.8515625" style="55" bestFit="1" customWidth="1"/>
    <col min="9" max="16384" width="9.140625" style="55" customWidth="1"/>
  </cols>
  <sheetData>
    <row r="1" spans="1:7" s="6" customFormat="1" ht="26.25">
      <c r="A1" s="118" t="s">
        <v>0</v>
      </c>
      <c r="B1" s="119"/>
      <c r="C1" s="120"/>
      <c r="D1" s="120"/>
      <c r="E1" s="121"/>
      <c r="F1" s="122"/>
      <c r="G1" s="128"/>
    </row>
    <row r="2" spans="1:7" s="6" customFormat="1" ht="27" thickBot="1">
      <c r="A2" s="123" t="s">
        <v>57</v>
      </c>
      <c r="B2" s="124"/>
      <c r="C2" s="125"/>
      <c r="D2" s="125"/>
      <c r="E2" s="126"/>
      <c r="F2" s="127"/>
      <c r="G2" s="128"/>
    </row>
    <row r="3" spans="1:7" s="14" customFormat="1" ht="24" thickBot="1">
      <c r="A3" s="129"/>
      <c r="B3" s="129"/>
      <c r="C3" s="128" t="s">
        <v>1</v>
      </c>
      <c r="D3" s="128"/>
      <c r="E3" s="130"/>
      <c r="F3" s="128"/>
      <c r="G3" s="128"/>
    </row>
    <row r="4" spans="1:8" s="19" customFormat="1" ht="21" customHeight="1" thickBot="1">
      <c r="A4" s="15" t="s">
        <v>2</v>
      </c>
      <c r="B4" s="24"/>
      <c r="C4" s="23"/>
      <c r="D4" s="23"/>
      <c r="E4" s="26"/>
      <c r="F4" s="18"/>
      <c r="G4" s="131"/>
      <c r="H4" s="20"/>
    </row>
    <row r="5" spans="1:8" s="19" customFormat="1" ht="20.25">
      <c r="A5" s="132" t="s">
        <v>3</v>
      </c>
      <c r="B5" s="132"/>
      <c r="C5" s="23"/>
      <c r="D5" s="23"/>
      <c r="E5" s="133">
        <f>'[1]March 10'!$C$16</f>
        <v>209.90999999999985</v>
      </c>
      <c r="F5" s="22">
        <f>E5/E8</f>
        <v>0.0848467455406044</v>
      </c>
      <c r="G5" s="131"/>
      <c r="H5" s="111" t="s">
        <v>1</v>
      </c>
    </row>
    <row r="6" spans="1:8" s="19" customFormat="1" ht="20.25">
      <c r="A6" s="132" t="s">
        <v>40</v>
      </c>
      <c r="B6" s="132"/>
      <c r="C6" s="23"/>
      <c r="D6" s="23"/>
      <c r="E6" s="133">
        <v>770.72</v>
      </c>
      <c r="F6" s="22">
        <f>E6/E8</f>
        <v>0.31152914926899467</v>
      </c>
      <c r="G6" s="131"/>
      <c r="H6" s="112"/>
    </row>
    <row r="7" spans="1:8" s="19" customFormat="1" ht="21" thickBot="1">
      <c r="A7" s="132" t="s">
        <v>4</v>
      </c>
      <c r="B7" s="132"/>
      <c r="C7" s="23"/>
      <c r="D7" s="23"/>
      <c r="E7" s="133">
        <f>'[1]March 10'!$C$18</f>
        <v>1493.36</v>
      </c>
      <c r="F7" s="22">
        <f>E7/E8</f>
        <v>0.603624105190401</v>
      </c>
      <c r="G7" s="131"/>
      <c r="H7" s="111"/>
    </row>
    <row r="8" spans="1:8" s="19" customFormat="1" ht="21" customHeight="1" thickBot="1">
      <c r="A8" s="132" t="s">
        <v>28</v>
      </c>
      <c r="B8" s="131"/>
      <c r="C8" s="23"/>
      <c r="D8" s="23"/>
      <c r="E8" s="25">
        <f>SUM(E5:E7)</f>
        <v>2473.99</v>
      </c>
      <c r="F8" s="18"/>
      <c r="G8" s="131"/>
      <c r="H8" s="111"/>
    </row>
    <row r="9" spans="1:8" s="19" customFormat="1" ht="21" customHeight="1">
      <c r="A9" s="132"/>
      <c r="B9" s="131"/>
      <c r="C9" s="23"/>
      <c r="D9" s="23"/>
      <c r="E9" s="26"/>
      <c r="F9" s="18"/>
      <c r="G9" s="131"/>
      <c r="H9" s="111"/>
    </row>
    <row r="10" spans="1:8" s="19" customFormat="1" ht="21" customHeight="1" thickBot="1">
      <c r="A10" s="24"/>
      <c r="B10" s="24"/>
      <c r="C10" s="23"/>
      <c r="D10" s="23"/>
      <c r="E10" s="131"/>
      <c r="F10" s="26"/>
      <c r="G10" s="131"/>
      <c r="H10" s="110"/>
    </row>
    <row r="11" spans="1:8" s="19" customFormat="1" ht="21" thickBot="1">
      <c r="A11" s="27" t="s">
        <v>45</v>
      </c>
      <c r="B11" s="107"/>
      <c r="C11" s="28"/>
      <c r="D11" s="29"/>
      <c r="E11" s="26"/>
      <c r="F11" s="35"/>
      <c r="G11" s="131"/>
      <c r="H11" s="20"/>
    </row>
    <row r="12" spans="1:8" s="19" customFormat="1" ht="20.25">
      <c r="A12" s="134" t="s">
        <v>5</v>
      </c>
      <c r="B12" s="134"/>
      <c r="C12" s="135"/>
      <c r="D12" s="136"/>
      <c r="E12" s="137">
        <v>72.13</v>
      </c>
      <c r="F12" s="35"/>
      <c r="G12" s="131" t="s">
        <v>1</v>
      </c>
      <c r="H12" s="113"/>
    </row>
    <row r="13" spans="1:8" s="19" customFormat="1" ht="20.25">
      <c r="A13" s="134" t="s">
        <v>43</v>
      </c>
      <c r="B13" s="134" t="s">
        <v>1</v>
      </c>
      <c r="C13" s="135"/>
      <c r="D13" s="136"/>
      <c r="E13" s="137">
        <v>334.08</v>
      </c>
      <c r="F13" s="35"/>
      <c r="G13" s="131"/>
      <c r="H13" s="113"/>
    </row>
    <row r="14" spans="1:8" s="19" customFormat="1" ht="20.25">
      <c r="A14" s="134" t="s">
        <v>58</v>
      </c>
      <c r="B14" s="134"/>
      <c r="C14" s="135" t="s">
        <v>10</v>
      </c>
      <c r="D14" s="136"/>
      <c r="E14" s="137">
        <v>43.88</v>
      </c>
      <c r="F14" s="35"/>
      <c r="G14" s="131"/>
      <c r="H14" s="113"/>
    </row>
    <row r="15" spans="1:8" s="19" customFormat="1" ht="20.25">
      <c r="A15" s="94" t="s">
        <v>47</v>
      </c>
      <c r="B15" s="94"/>
      <c r="C15" s="138"/>
      <c r="D15" s="138"/>
      <c r="E15" s="139">
        <v>6.8</v>
      </c>
      <c r="F15" s="138"/>
      <c r="G15" s="131"/>
      <c r="H15" s="20"/>
    </row>
    <row r="16" spans="1:8" s="19" customFormat="1" ht="20.25">
      <c r="A16" s="134" t="s">
        <v>6</v>
      </c>
      <c r="B16" s="134"/>
      <c r="C16" s="135"/>
      <c r="D16" s="136"/>
      <c r="E16" s="137">
        <f>47.5+30.92</f>
        <v>78.42</v>
      </c>
      <c r="F16" s="35"/>
      <c r="G16" s="131" t="s">
        <v>1</v>
      </c>
      <c r="H16" s="20" t="s">
        <v>1</v>
      </c>
    </row>
    <row r="17" spans="1:8" s="19" customFormat="1" ht="20.25">
      <c r="A17" s="134" t="s">
        <v>8</v>
      </c>
      <c r="B17" s="134"/>
      <c r="C17" s="135"/>
      <c r="D17" s="136"/>
      <c r="E17" s="137">
        <v>49.47</v>
      </c>
      <c r="F17" s="35"/>
      <c r="G17" s="131" t="s">
        <v>1</v>
      </c>
      <c r="H17" s="20"/>
    </row>
    <row r="18" spans="1:8" s="19" customFormat="1" ht="20.25">
      <c r="A18" s="134" t="s">
        <v>7</v>
      </c>
      <c r="B18" s="134"/>
      <c r="C18" s="135"/>
      <c r="D18" s="136"/>
      <c r="E18" s="204">
        <v>220.64</v>
      </c>
      <c r="F18" s="35"/>
      <c r="G18" s="131"/>
      <c r="H18" s="20"/>
    </row>
    <row r="19" spans="1:8" s="19" customFormat="1" ht="20.25">
      <c r="A19" s="134" t="s">
        <v>9</v>
      </c>
      <c r="B19" s="134"/>
      <c r="C19" s="135"/>
      <c r="D19" s="136"/>
      <c r="E19" s="192">
        <v>13.94</v>
      </c>
      <c r="F19" s="35"/>
      <c r="G19" s="131"/>
      <c r="H19" s="20"/>
    </row>
    <row r="20" spans="1:8" s="19" customFormat="1" ht="20.25">
      <c r="A20" s="134" t="s">
        <v>48</v>
      </c>
      <c r="B20" s="134"/>
      <c r="C20" s="135"/>
      <c r="D20" s="136"/>
      <c r="E20" s="140">
        <v>0</v>
      </c>
      <c r="F20" s="35"/>
      <c r="G20" s="131"/>
      <c r="H20" s="20"/>
    </row>
    <row r="21" spans="1:8" s="19" customFormat="1" ht="21" thickBot="1">
      <c r="A21" s="134" t="s">
        <v>49</v>
      </c>
      <c r="B21" s="134"/>
      <c r="C21" s="135"/>
      <c r="D21" s="136"/>
      <c r="E21" s="133" t="s">
        <v>56</v>
      </c>
      <c r="F21" s="35"/>
      <c r="G21" s="131" t="s">
        <v>1</v>
      </c>
      <c r="H21" s="20"/>
    </row>
    <row r="22" spans="1:8" s="19" customFormat="1" ht="21" thickBot="1">
      <c r="A22" s="134"/>
      <c r="B22" s="134"/>
      <c r="C22" s="135"/>
      <c r="D22" s="136"/>
      <c r="E22" s="25">
        <f>SUM(E12:E21)</f>
        <v>819.36</v>
      </c>
      <c r="F22" s="35"/>
      <c r="G22" s="131"/>
      <c r="H22" s="20"/>
    </row>
    <row r="23" spans="1:8" s="19" customFormat="1" ht="21" thickBot="1">
      <c r="A23" s="134"/>
      <c r="B23" s="134"/>
      <c r="C23" s="135"/>
      <c r="D23" s="136"/>
      <c r="E23" s="37"/>
      <c r="F23" s="35"/>
      <c r="G23" s="131"/>
      <c r="H23" s="20"/>
    </row>
    <row r="24" spans="1:8" s="19" customFormat="1" ht="21" thickBot="1">
      <c r="A24" s="141" t="s">
        <v>53</v>
      </c>
      <c r="B24" s="142"/>
      <c r="C24" s="143"/>
      <c r="D24" s="144"/>
      <c r="E24" s="145"/>
      <c r="F24" s="35" t="s">
        <v>10</v>
      </c>
      <c r="G24" s="131"/>
      <c r="H24" s="20"/>
    </row>
    <row r="25" spans="1:7" ht="20.25">
      <c r="A25" s="94"/>
      <c r="B25" s="94"/>
      <c r="C25" s="95"/>
      <c r="D25" s="96"/>
      <c r="E25" s="146"/>
      <c r="F25" s="94"/>
      <c r="G25" s="94"/>
    </row>
    <row r="26" spans="1:8" s="19" customFormat="1" ht="20.25">
      <c r="A26" s="94" t="s">
        <v>37</v>
      </c>
      <c r="B26" s="94"/>
      <c r="C26" s="138"/>
      <c r="D26" s="138"/>
      <c r="E26" s="140">
        <v>0</v>
      </c>
      <c r="F26" s="135"/>
      <c r="G26" s="131"/>
      <c r="H26" s="20"/>
    </row>
    <row r="27" spans="1:8" s="19" customFormat="1" ht="20.25">
      <c r="A27" s="94" t="s">
        <v>11</v>
      </c>
      <c r="B27" s="94"/>
      <c r="C27" s="138"/>
      <c r="D27" s="138"/>
      <c r="E27" s="192">
        <v>6.8</v>
      </c>
      <c r="F27" s="138"/>
      <c r="G27" s="131"/>
      <c r="H27" s="20"/>
    </row>
    <row r="28" spans="1:8" s="19" customFormat="1" ht="20.25">
      <c r="A28" s="94" t="s">
        <v>12</v>
      </c>
      <c r="B28" s="94"/>
      <c r="C28" s="138"/>
      <c r="D28" s="138"/>
      <c r="E28" s="137">
        <v>4.03</v>
      </c>
      <c r="F28" s="138"/>
      <c r="G28" s="131"/>
      <c r="H28" s="20"/>
    </row>
    <row r="29" spans="1:8" s="19" customFormat="1" ht="20.25">
      <c r="A29" s="94" t="s">
        <v>13</v>
      </c>
      <c r="B29" s="94"/>
      <c r="C29" s="138"/>
      <c r="D29" s="138"/>
      <c r="E29" s="147">
        <v>27</v>
      </c>
      <c r="F29" s="138"/>
      <c r="G29" s="131"/>
      <c r="H29" s="20"/>
    </row>
    <row r="30" spans="1:8" s="19" customFormat="1" ht="20.25">
      <c r="A30" s="94" t="s">
        <v>14</v>
      </c>
      <c r="B30" s="94"/>
      <c r="C30" s="138"/>
      <c r="D30" s="138"/>
      <c r="E30" s="137">
        <f>2.77+3.38+6.76</f>
        <v>12.91</v>
      </c>
      <c r="F30" s="138"/>
      <c r="G30" s="131"/>
      <c r="H30" s="20"/>
    </row>
    <row r="31" spans="1:8" s="19" customFormat="1" ht="20.25">
      <c r="A31" s="94" t="s">
        <v>15</v>
      </c>
      <c r="B31" s="94"/>
      <c r="C31" s="138"/>
      <c r="D31" s="138"/>
      <c r="E31" s="148">
        <v>0.018</v>
      </c>
      <c r="F31" s="138"/>
      <c r="G31" s="131"/>
      <c r="H31" s="20"/>
    </row>
    <row r="32" spans="1:8" s="19" customFormat="1" ht="20.25">
      <c r="A32" s="94" t="s">
        <v>16</v>
      </c>
      <c r="B32" s="94"/>
      <c r="C32" s="138"/>
      <c r="D32" s="138"/>
      <c r="E32" s="140">
        <v>0</v>
      </c>
      <c r="F32" s="138"/>
      <c r="G32" s="131" t="s">
        <v>1</v>
      </c>
      <c r="H32" s="20"/>
    </row>
    <row r="33" spans="1:8" s="19" customFormat="1" ht="20.25">
      <c r="A33" s="94" t="s">
        <v>17</v>
      </c>
      <c r="B33" s="94"/>
      <c r="C33" s="138"/>
      <c r="D33" s="138"/>
      <c r="E33" s="147">
        <v>5.12</v>
      </c>
      <c r="F33" s="138" t="s">
        <v>1</v>
      </c>
      <c r="G33" s="131" t="s">
        <v>1</v>
      </c>
      <c r="H33" s="20"/>
    </row>
    <row r="34" spans="1:8" s="19" customFormat="1" ht="20.25">
      <c r="A34" s="94" t="s">
        <v>38</v>
      </c>
      <c r="B34" s="94"/>
      <c r="C34" s="138"/>
      <c r="D34" s="138"/>
      <c r="E34" s="147">
        <v>0</v>
      </c>
      <c r="F34" s="135"/>
      <c r="G34" s="131"/>
      <c r="H34" s="20"/>
    </row>
    <row r="35" spans="1:8" s="19" customFormat="1" ht="20.25">
      <c r="A35" s="94" t="s">
        <v>52</v>
      </c>
      <c r="B35" s="94"/>
      <c r="C35" s="138"/>
      <c r="D35" s="138"/>
      <c r="E35" s="202">
        <f>21*10.4/2000</f>
        <v>0.1092</v>
      </c>
      <c r="F35" s="135"/>
      <c r="G35" s="131"/>
      <c r="H35" s="20"/>
    </row>
    <row r="36" spans="1:8" s="19" customFormat="1" ht="21" thickBot="1">
      <c r="A36" s="94" t="s">
        <v>18</v>
      </c>
      <c r="B36" s="94"/>
      <c r="C36" s="138"/>
      <c r="D36" s="138"/>
      <c r="E36" s="149">
        <v>0</v>
      </c>
      <c r="F36" s="135" t="s">
        <v>1</v>
      </c>
      <c r="G36" s="131" t="s">
        <v>1</v>
      </c>
      <c r="H36" s="20"/>
    </row>
    <row r="37" spans="1:8" s="19" customFormat="1" ht="21" thickTop="1">
      <c r="A37" s="94"/>
      <c r="B37" s="94"/>
      <c r="C37" s="138"/>
      <c r="D37" s="138"/>
      <c r="E37" s="26">
        <f>SUM(E26:E36)</f>
        <v>55.987199999999994</v>
      </c>
      <c r="F37" s="135"/>
      <c r="G37" s="131"/>
      <c r="H37" s="20"/>
    </row>
    <row r="38" spans="1:8" s="19" customFormat="1" ht="21" thickBot="1">
      <c r="A38" s="150"/>
      <c r="B38" s="150"/>
      <c r="C38" s="138"/>
      <c r="D38" s="151"/>
      <c r="E38" s="26"/>
      <c r="F38" s="46"/>
      <c r="G38" s="131"/>
      <c r="H38" s="20"/>
    </row>
    <row r="39" spans="1:8" s="19" customFormat="1" ht="21" thickBot="1">
      <c r="A39" s="15" t="s">
        <v>19</v>
      </c>
      <c r="B39" s="24"/>
      <c r="C39" s="152"/>
      <c r="D39" s="132"/>
      <c r="E39" s="153"/>
      <c r="F39" s="18"/>
      <c r="G39" s="131" t="s">
        <v>1</v>
      </c>
      <c r="H39" s="20"/>
    </row>
    <row r="40" spans="1:8" s="19" customFormat="1" ht="20.25">
      <c r="A40" s="132" t="s">
        <v>20</v>
      </c>
      <c r="B40" s="132"/>
      <c r="C40" s="23"/>
      <c r="D40" s="23" t="s">
        <v>1</v>
      </c>
      <c r="E40" s="137">
        <f>18.1+149.5</f>
        <v>167.6</v>
      </c>
      <c r="F40" s="18"/>
      <c r="G40" s="131"/>
      <c r="H40" s="20"/>
    </row>
    <row r="41" spans="1:8" s="19" customFormat="1" ht="20.25">
      <c r="A41" s="132" t="s">
        <v>39</v>
      </c>
      <c r="B41" s="132"/>
      <c r="C41" s="23"/>
      <c r="D41" s="23"/>
      <c r="E41" s="137">
        <v>3.91</v>
      </c>
      <c r="F41" s="18"/>
      <c r="G41" s="131"/>
      <c r="H41" s="20" t="s">
        <v>1</v>
      </c>
    </row>
    <row r="42" spans="1:8" s="19" customFormat="1" ht="20.25">
      <c r="A42" s="132" t="s">
        <v>21</v>
      </c>
      <c r="B42" s="132"/>
      <c r="C42" s="23"/>
      <c r="D42" s="23"/>
      <c r="E42" s="193">
        <v>0</v>
      </c>
      <c r="F42" s="18"/>
      <c r="G42" s="131"/>
      <c r="H42" s="20"/>
    </row>
    <row r="43" spans="1:8" s="19" customFormat="1" ht="20.25">
      <c r="A43" s="132" t="s">
        <v>22</v>
      </c>
      <c r="B43" s="132"/>
      <c r="C43" s="23"/>
      <c r="D43" s="23"/>
      <c r="E43" s="137">
        <v>111.29</v>
      </c>
      <c r="F43" s="18"/>
      <c r="G43" s="131"/>
      <c r="H43" s="20"/>
    </row>
    <row r="44" spans="1:8" s="19" customFormat="1" ht="20.25">
      <c r="A44" s="132" t="s">
        <v>23</v>
      </c>
      <c r="B44" s="132"/>
      <c r="C44" s="23"/>
      <c r="D44" s="23"/>
      <c r="E44" s="204">
        <v>110.26</v>
      </c>
      <c r="F44" s="18"/>
      <c r="G44" s="131"/>
      <c r="H44" s="20"/>
    </row>
    <row r="45" spans="1:8" s="19" customFormat="1" ht="21" customHeight="1">
      <c r="A45" s="132" t="s">
        <v>24</v>
      </c>
      <c r="B45" s="132"/>
      <c r="C45" s="23"/>
      <c r="D45" s="23"/>
      <c r="E45" s="192">
        <v>6.76</v>
      </c>
      <c r="F45" s="18"/>
      <c r="G45" s="131"/>
      <c r="H45" s="20"/>
    </row>
    <row r="46" spans="1:8" s="19" customFormat="1" ht="21" customHeight="1">
      <c r="A46" s="132" t="s">
        <v>50</v>
      </c>
      <c r="B46" s="132"/>
      <c r="C46" s="23"/>
      <c r="D46" s="23"/>
      <c r="E46" s="192">
        <v>3</v>
      </c>
      <c r="F46" s="18"/>
      <c r="G46" s="131"/>
      <c r="H46" s="20"/>
    </row>
    <row r="47" spans="1:8" s="19" customFormat="1" ht="21" customHeight="1" thickBot="1">
      <c r="A47" s="132" t="s">
        <v>51</v>
      </c>
      <c r="B47" s="132"/>
      <c r="C47" s="23"/>
      <c r="D47" s="23"/>
      <c r="E47" s="192">
        <v>0.63</v>
      </c>
      <c r="F47" s="18"/>
      <c r="G47" s="131"/>
      <c r="H47" s="20"/>
    </row>
    <row r="48" spans="1:8" s="19" customFormat="1" ht="21" customHeight="1" thickBot="1">
      <c r="A48" s="132" t="s">
        <v>1</v>
      </c>
      <c r="B48" s="132"/>
      <c r="C48" s="23"/>
      <c r="D48" s="23"/>
      <c r="E48" s="115">
        <f>SUM(E40:E47)</f>
        <v>403.45</v>
      </c>
      <c r="F48" s="18"/>
      <c r="G48" s="131"/>
      <c r="H48" s="20"/>
    </row>
    <row r="49" spans="1:7" s="49" customFormat="1" ht="21" customHeight="1" thickBot="1">
      <c r="A49" s="132"/>
      <c r="B49" s="132"/>
      <c r="C49" s="23"/>
      <c r="D49" s="23"/>
      <c r="E49" s="26"/>
      <c r="F49" s="18"/>
      <c r="G49" s="154"/>
    </row>
    <row r="50" spans="1:8" s="19" customFormat="1" ht="21" customHeight="1" thickBot="1">
      <c r="A50" s="15" t="s">
        <v>25</v>
      </c>
      <c r="B50" s="24"/>
      <c r="C50" s="50"/>
      <c r="D50" s="24"/>
      <c r="E50" s="52">
        <f>E22+E48</f>
        <v>1222.81</v>
      </c>
      <c r="F50" s="18"/>
      <c r="G50" s="131"/>
      <c r="H50" s="20"/>
    </row>
    <row r="51" spans="1:8" s="19" customFormat="1" ht="18.75" customHeight="1">
      <c r="A51" s="132"/>
      <c r="B51" s="132"/>
      <c r="C51" s="23"/>
      <c r="D51" s="23"/>
      <c r="E51" s="26"/>
      <c r="F51" s="18"/>
      <c r="G51" s="131"/>
      <c r="H51" s="20"/>
    </row>
    <row r="52" spans="1:7" ht="20.25">
      <c r="A52" s="132"/>
      <c r="B52" s="132"/>
      <c r="C52" s="132"/>
      <c r="D52" s="132"/>
      <c r="E52" s="26"/>
      <c r="F52" s="128"/>
      <c r="G52" s="94"/>
    </row>
    <row r="53" spans="1:7" s="42" customFormat="1" ht="20.25">
      <c r="A53" s="155" t="s">
        <v>26</v>
      </c>
      <c r="B53" s="155"/>
      <c r="C53" s="132"/>
      <c r="D53" s="132"/>
      <c r="E53" s="57">
        <f>B100</f>
        <v>3652.9200000000005</v>
      </c>
      <c r="F53" s="58">
        <v>1</v>
      </c>
      <c r="G53" s="94"/>
    </row>
    <row r="54" spans="1:7" ht="20.25">
      <c r="A54" s="156" t="s">
        <v>27</v>
      </c>
      <c r="B54" s="156"/>
      <c r="C54" s="157"/>
      <c r="D54" s="158"/>
      <c r="E54" s="62">
        <f>E50</f>
        <v>1222.81</v>
      </c>
      <c r="F54" s="58">
        <f>E54/E53</f>
        <v>0.33474863944460864</v>
      </c>
      <c r="G54" s="94"/>
    </row>
    <row r="55" spans="1:7" ht="20.25">
      <c r="A55" s="24" t="s">
        <v>28</v>
      </c>
      <c r="B55" s="24"/>
      <c r="C55" s="159"/>
      <c r="D55" s="159"/>
      <c r="E55" s="62">
        <f>SUM(E53-E54)</f>
        <v>2430.1100000000006</v>
      </c>
      <c r="F55" s="58">
        <f>F53-F54</f>
        <v>0.6652513605553914</v>
      </c>
      <c r="G55" s="94"/>
    </row>
    <row r="56" spans="1:7" ht="20.25">
      <c r="A56" s="160"/>
      <c r="B56" s="160"/>
      <c r="C56" s="161"/>
      <c r="D56" s="162"/>
      <c r="E56" s="103"/>
      <c r="F56" s="163"/>
      <c r="G56" s="94"/>
    </row>
    <row r="57" spans="1:8" s="19" customFormat="1" ht="20.25">
      <c r="A57" s="107" t="s">
        <v>43</v>
      </c>
      <c r="B57" s="134" t="s">
        <v>1</v>
      </c>
      <c r="C57" s="135"/>
      <c r="D57" s="136"/>
      <c r="E57" s="57">
        <v>1388.85</v>
      </c>
      <c r="F57" s="35"/>
      <c r="G57" s="131"/>
      <c r="H57" s="113"/>
    </row>
    <row r="58" spans="1:7" ht="20.25">
      <c r="A58" s="160"/>
      <c r="B58" s="160"/>
      <c r="C58" s="161"/>
      <c r="D58" s="164"/>
      <c r="E58" s="103"/>
      <c r="F58" s="163"/>
      <c r="G58" s="94"/>
    </row>
    <row r="59" spans="1:8" s="19" customFormat="1" ht="20.25">
      <c r="A59" s="165" t="s">
        <v>29</v>
      </c>
      <c r="B59" s="165"/>
      <c r="C59" s="23"/>
      <c r="D59" s="23"/>
      <c r="E59" s="166"/>
      <c r="F59" s="70">
        <v>408.06</v>
      </c>
      <c r="G59" s="131"/>
      <c r="H59" s="20"/>
    </row>
    <row r="60" spans="1:7" ht="20.25">
      <c r="A60" s="167"/>
      <c r="B60" s="167"/>
      <c r="C60" s="168"/>
      <c r="D60" s="169"/>
      <c r="E60" s="103"/>
      <c r="F60" s="109"/>
      <c r="G60" s="170"/>
    </row>
    <row r="61" spans="1:8" ht="20.25">
      <c r="A61" s="171" t="s">
        <v>30</v>
      </c>
      <c r="B61" s="171"/>
      <c r="C61" s="172"/>
      <c r="D61" s="173"/>
      <c r="E61" s="174"/>
      <c r="F61" s="81">
        <v>0</v>
      </c>
      <c r="G61" s="170"/>
      <c r="H61" s="82"/>
    </row>
    <row r="62" spans="1:7" ht="20.25">
      <c r="A62" s="171" t="s">
        <v>31</v>
      </c>
      <c r="B62" s="171"/>
      <c r="C62" s="175"/>
      <c r="D62" s="176"/>
      <c r="E62" s="103"/>
      <c r="F62" s="81">
        <v>0</v>
      </c>
      <c r="G62" s="94"/>
    </row>
    <row r="63" spans="1:7" ht="20.25">
      <c r="A63" s="171" t="s">
        <v>44</v>
      </c>
      <c r="B63" s="171"/>
      <c r="C63" s="175" t="s">
        <v>1</v>
      </c>
      <c r="D63" s="176"/>
      <c r="E63" s="103"/>
      <c r="F63" s="109"/>
      <c r="G63" s="94"/>
    </row>
    <row r="64" spans="1:7" ht="21" thickBot="1">
      <c r="A64" s="94"/>
      <c r="B64" s="94"/>
      <c r="C64" s="94"/>
      <c r="D64" s="94"/>
      <c r="E64" s="94"/>
      <c r="F64" s="177"/>
      <c r="G64" s="94"/>
    </row>
    <row r="65" spans="1:7" ht="26.25">
      <c r="A65" s="118" t="s">
        <v>0</v>
      </c>
      <c r="B65" s="119"/>
      <c r="C65" s="120"/>
      <c r="D65" s="120"/>
      <c r="E65" s="121"/>
      <c r="F65" s="122"/>
      <c r="G65" s="94"/>
    </row>
    <row r="66" spans="1:7" ht="27" thickBot="1">
      <c r="A66" s="123" t="s">
        <v>57</v>
      </c>
      <c r="B66" s="124"/>
      <c r="C66" s="125"/>
      <c r="D66" s="125"/>
      <c r="E66" s="126"/>
      <c r="F66" s="127"/>
      <c r="G66" s="94"/>
    </row>
    <row r="67" spans="1:7" ht="20.25">
      <c r="A67" s="94"/>
      <c r="B67" s="94"/>
      <c r="C67" s="94"/>
      <c r="D67" s="94"/>
      <c r="E67" s="94"/>
      <c r="F67" s="177"/>
      <c r="G67" s="94" t="s">
        <v>1</v>
      </c>
    </row>
    <row r="68" spans="1:7" ht="101.25">
      <c r="A68" s="178" t="s">
        <v>32</v>
      </c>
      <c r="B68" s="179" t="s">
        <v>41</v>
      </c>
      <c r="C68" s="179" t="s">
        <v>42</v>
      </c>
      <c r="D68" s="179" t="s">
        <v>33</v>
      </c>
      <c r="E68" s="179" t="s">
        <v>34</v>
      </c>
      <c r="F68" s="179" t="s">
        <v>35</v>
      </c>
      <c r="G68" s="170"/>
    </row>
    <row r="69" spans="1:7" ht="20.25">
      <c r="A69" s="180">
        <v>40238</v>
      </c>
      <c r="B69" s="197">
        <v>143.84</v>
      </c>
      <c r="C69" s="194">
        <v>22.82</v>
      </c>
      <c r="D69" s="198">
        <v>1</v>
      </c>
      <c r="E69" s="198">
        <v>19</v>
      </c>
      <c r="F69" s="203">
        <v>0</v>
      </c>
      <c r="G69" s="182"/>
    </row>
    <row r="70" spans="1:7" ht="20.25">
      <c r="A70" s="180">
        <v>40239</v>
      </c>
      <c r="B70" s="197">
        <v>154.78</v>
      </c>
      <c r="C70" s="195">
        <v>47.42</v>
      </c>
      <c r="D70" s="198">
        <v>58</v>
      </c>
      <c r="E70" s="198">
        <v>20</v>
      </c>
      <c r="F70" s="203">
        <v>0</v>
      </c>
      <c r="G70" s="182"/>
    </row>
    <row r="71" spans="1:7" ht="20.25">
      <c r="A71" s="180">
        <v>40240</v>
      </c>
      <c r="B71" s="197">
        <v>131.74</v>
      </c>
      <c r="C71" s="195">
        <v>23.35</v>
      </c>
      <c r="D71" s="198">
        <v>53</v>
      </c>
      <c r="E71" s="198">
        <v>10</v>
      </c>
      <c r="F71" s="203">
        <v>0</v>
      </c>
      <c r="G71" s="182"/>
    </row>
    <row r="72" spans="1:7" ht="20.25">
      <c r="A72" s="180">
        <v>40241</v>
      </c>
      <c r="B72" s="197">
        <v>177.03</v>
      </c>
      <c r="C72" s="195">
        <v>27.86</v>
      </c>
      <c r="D72" s="198">
        <v>49</v>
      </c>
      <c r="E72" s="198">
        <v>19</v>
      </c>
      <c r="F72" s="198">
        <v>1</v>
      </c>
      <c r="G72" s="182"/>
    </row>
    <row r="73" spans="1:7" ht="20.25">
      <c r="A73" s="180">
        <v>40242</v>
      </c>
      <c r="B73" s="197">
        <v>179.4</v>
      </c>
      <c r="C73" s="195">
        <v>32.14</v>
      </c>
      <c r="D73" s="198">
        <v>85</v>
      </c>
      <c r="E73" s="198">
        <v>19</v>
      </c>
      <c r="F73" s="203">
        <v>0</v>
      </c>
      <c r="G73" s="182"/>
    </row>
    <row r="74" spans="1:7" ht="20.25">
      <c r="A74" s="180">
        <v>40243</v>
      </c>
      <c r="B74" s="197">
        <v>34.4</v>
      </c>
      <c r="C74" s="195">
        <v>10.39</v>
      </c>
      <c r="D74" s="198">
        <v>85</v>
      </c>
      <c r="E74" s="198">
        <v>2</v>
      </c>
      <c r="F74" s="203">
        <v>0</v>
      </c>
      <c r="G74" s="182"/>
    </row>
    <row r="75" spans="1:7" ht="20.25">
      <c r="A75" s="180">
        <v>40244</v>
      </c>
      <c r="B75" s="197">
        <v>12.19</v>
      </c>
      <c r="C75" s="195">
        <v>3.76</v>
      </c>
      <c r="D75" s="198">
        <v>61</v>
      </c>
      <c r="E75" s="203">
        <v>0</v>
      </c>
      <c r="F75" s="203">
        <v>0</v>
      </c>
      <c r="G75" s="182"/>
    </row>
    <row r="76" spans="1:7" ht="20.25">
      <c r="A76" s="180">
        <v>40245</v>
      </c>
      <c r="B76" s="197">
        <v>121.51</v>
      </c>
      <c r="C76" s="195">
        <v>6.19</v>
      </c>
      <c r="D76" s="198">
        <v>1</v>
      </c>
      <c r="E76" s="198">
        <v>16</v>
      </c>
      <c r="F76" s="198">
        <v>2</v>
      </c>
      <c r="G76" s="182"/>
    </row>
    <row r="77" spans="1:7" ht="20.25">
      <c r="A77" s="180">
        <v>40246</v>
      </c>
      <c r="B77" s="197">
        <v>243.53</v>
      </c>
      <c r="C77" s="195">
        <v>26.35</v>
      </c>
      <c r="D77" s="198">
        <v>106</v>
      </c>
      <c r="E77" s="198">
        <v>15</v>
      </c>
      <c r="F77" s="198"/>
      <c r="G77" s="182"/>
    </row>
    <row r="78" spans="1:7" ht="20.25">
      <c r="A78" s="180">
        <v>40247</v>
      </c>
      <c r="B78" s="197">
        <v>149.74</v>
      </c>
      <c r="C78" s="195">
        <v>19.64</v>
      </c>
      <c r="D78" s="198">
        <v>88</v>
      </c>
      <c r="E78" s="198">
        <v>15</v>
      </c>
      <c r="F78" s="198">
        <v>1</v>
      </c>
      <c r="G78" s="182"/>
    </row>
    <row r="79" spans="1:7" ht="20.25">
      <c r="A79" s="180">
        <v>40248</v>
      </c>
      <c r="B79" s="197">
        <v>160.16</v>
      </c>
      <c r="C79" s="195">
        <v>19.93</v>
      </c>
      <c r="D79" s="198">
        <v>86</v>
      </c>
      <c r="E79" s="198">
        <v>18</v>
      </c>
      <c r="F79" s="198">
        <v>1</v>
      </c>
      <c r="G79" s="182"/>
    </row>
    <row r="80" spans="1:7" ht="20.25">
      <c r="A80" s="180">
        <v>40249</v>
      </c>
      <c r="B80" s="197">
        <v>164.85</v>
      </c>
      <c r="C80" s="195">
        <v>28.66</v>
      </c>
      <c r="D80" s="198">
        <v>58</v>
      </c>
      <c r="E80" s="198">
        <v>11</v>
      </c>
      <c r="F80" s="198">
        <v>1</v>
      </c>
      <c r="G80" s="182"/>
    </row>
    <row r="81" spans="1:7" ht="20.25">
      <c r="A81" s="180">
        <v>40250</v>
      </c>
      <c r="B81" s="197">
        <v>10.88</v>
      </c>
      <c r="C81" s="195">
        <v>4.88</v>
      </c>
      <c r="D81" s="198">
        <v>56</v>
      </c>
      <c r="E81" s="203">
        <v>0</v>
      </c>
      <c r="F81" s="203">
        <v>0</v>
      </c>
      <c r="G81" s="182"/>
    </row>
    <row r="82" spans="1:7" ht="20.25">
      <c r="A82" s="180">
        <v>40251</v>
      </c>
      <c r="B82" s="197">
        <v>15.75</v>
      </c>
      <c r="C82" s="195">
        <v>2.72</v>
      </c>
      <c r="D82" s="198">
        <v>85</v>
      </c>
      <c r="E82" s="203">
        <v>0</v>
      </c>
      <c r="F82" s="203">
        <v>0</v>
      </c>
      <c r="G82" s="182"/>
    </row>
    <row r="83" spans="1:7" ht="20.25">
      <c r="A83" s="180">
        <v>40252</v>
      </c>
      <c r="B83" s="197">
        <v>100.21</v>
      </c>
      <c r="C83" s="195">
        <v>1.11</v>
      </c>
      <c r="D83" s="203">
        <v>0</v>
      </c>
      <c r="E83" s="198">
        <v>16</v>
      </c>
      <c r="F83" s="203">
        <v>0</v>
      </c>
      <c r="G83" s="182"/>
    </row>
    <row r="84" spans="1:7" ht="20.25">
      <c r="A84" s="180">
        <v>40253</v>
      </c>
      <c r="B84" s="197">
        <v>141.43</v>
      </c>
      <c r="C84" s="195">
        <v>30.93</v>
      </c>
      <c r="D84" s="198">
        <v>92</v>
      </c>
      <c r="E84" s="198">
        <v>16</v>
      </c>
      <c r="F84" s="198">
        <v>2</v>
      </c>
      <c r="G84" s="182"/>
    </row>
    <row r="85" spans="1:7" ht="20.25">
      <c r="A85" s="180">
        <v>40254</v>
      </c>
      <c r="B85" s="197">
        <v>165.38</v>
      </c>
      <c r="C85" s="195">
        <v>70.97</v>
      </c>
      <c r="D85" s="198">
        <v>72</v>
      </c>
      <c r="E85" s="198">
        <v>19</v>
      </c>
      <c r="F85" s="203">
        <v>0</v>
      </c>
      <c r="G85" s="182"/>
    </row>
    <row r="86" spans="1:7" ht="20.25">
      <c r="A86" s="180">
        <v>40255</v>
      </c>
      <c r="B86" s="197">
        <v>155.38</v>
      </c>
      <c r="C86" s="195">
        <v>61.78</v>
      </c>
      <c r="D86" s="198">
        <v>100</v>
      </c>
      <c r="E86" s="198">
        <v>14</v>
      </c>
      <c r="F86" s="198">
        <v>2</v>
      </c>
      <c r="G86" s="182"/>
    </row>
    <row r="87" spans="1:7" ht="20.25">
      <c r="A87" s="180">
        <v>40256</v>
      </c>
      <c r="B87" s="197">
        <v>158.77</v>
      </c>
      <c r="C87" s="195">
        <v>54.45</v>
      </c>
      <c r="D87" s="198">
        <v>98</v>
      </c>
      <c r="E87" s="198">
        <v>21</v>
      </c>
      <c r="F87" s="198">
        <v>2</v>
      </c>
      <c r="G87" s="182"/>
    </row>
    <row r="88" spans="1:7" ht="20.25">
      <c r="A88" s="180">
        <v>40257</v>
      </c>
      <c r="B88" s="197">
        <v>27.99</v>
      </c>
      <c r="C88" s="195">
        <v>11.92</v>
      </c>
      <c r="D88" s="198">
        <v>87</v>
      </c>
      <c r="E88" s="198">
        <v>2</v>
      </c>
      <c r="F88" s="203">
        <v>0</v>
      </c>
      <c r="G88" s="182"/>
    </row>
    <row r="89" spans="1:7" ht="20.25">
      <c r="A89" s="180">
        <v>40258</v>
      </c>
      <c r="B89" s="197">
        <v>15.4</v>
      </c>
      <c r="C89" s="195">
        <v>1.84</v>
      </c>
      <c r="D89" s="198">
        <v>83</v>
      </c>
      <c r="E89" s="203">
        <v>0</v>
      </c>
      <c r="F89" s="203">
        <v>0</v>
      </c>
      <c r="G89" s="182"/>
    </row>
    <row r="90" spans="1:7" ht="20.25">
      <c r="A90" s="180">
        <v>40259</v>
      </c>
      <c r="B90" s="197">
        <v>106.84</v>
      </c>
      <c r="C90" s="195">
        <v>23.93</v>
      </c>
      <c r="D90" s="203">
        <v>0</v>
      </c>
      <c r="E90" s="198">
        <v>23</v>
      </c>
      <c r="F90" s="203">
        <v>0</v>
      </c>
      <c r="G90" s="182"/>
    </row>
    <row r="91" spans="1:7" ht="20.25">
      <c r="A91" s="180">
        <v>40260</v>
      </c>
      <c r="B91" s="197">
        <v>134.04</v>
      </c>
      <c r="C91" s="195">
        <v>29.14</v>
      </c>
      <c r="D91" s="198">
        <v>113</v>
      </c>
      <c r="E91" s="198">
        <v>12</v>
      </c>
      <c r="F91" s="198">
        <v>1</v>
      </c>
      <c r="G91" s="182" t="s">
        <v>1</v>
      </c>
    </row>
    <row r="92" spans="1:7" ht="20.25">
      <c r="A92" s="180">
        <v>40261</v>
      </c>
      <c r="B92" s="197">
        <v>149.03</v>
      </c>
      <c r="C92" s="195">
        <v>40.98</v>
      </c>
      <c r="D92" s="198">
        <v>82</v>
      </c>
      <c r="E92" s="198">
        <v>15</v>
      </c>
      <c r="F92" s="198">
        <v>1</v>
      </c>
      <c r="G92" s="182"/>
    </row>
    <row r="93" spans="1:7" ht="20.25">
      <c r="A93" s="180">
        <v>40262</v>
      </c>
      <c r="B93" s="197">
        <v>172</v>
      </c>
      <c r="C93" s="195">
        <v>19.37</v>
      </c>
      <c r="D93" s="198">
        <v>65</v>
      </c>
      <c r="E93" s="198">
        <v>16</v>
      </c>
      <c r="F93" s="198">
        <v>2</v>
      </c>
      <c r="G93" s="182"/>
    </row>
    <row r="94" spans="1:7" ht="20.25">
      <c r="A94" s="180">
        <v>40263</v>
      </c>
      <c r="B94" s="197">
        <v>100.51</v>
      </c>
      <c r="C94" s="195">
        <v>33.69</v>
      </c>
      <c r="D94" s="198">
        <v>67</v>
      </c>
      <c r="E94" s="198">
        <v>14</v>
      </c>
      <c r="F94" s="198">
        <v>1</v>
      </c>
      <c r="G94" s="182"/>
    </row>
    <row r="95" spans="1:7" ht="20.25">
      <c r="A95" s="180">
        <v>40264</v>
      </c>
      <c r="B95" s="197">
        <v>38.3</v>
      </c>
      <c r="C95" s="195">
        <v>10.9</v>
      </c>
      <c r="D95" s="198">
        <v>91</v>
      </c>
      <c r="E95" s="198">
        <v>2</v>
      </c>
      <c r="F95" s="203">
        <v>0</v>
      </c>
      <c r="G95" s="182"/>
    </row>
    <row r="96" spans="1:7" ht="20.25">
      <c r="A96" s="180">
        <v>40265</v>
      </c>
      <c r="B96" s="197">
        <v>18.06</v>
      </c>
      <c r="C96" s="195">
        <v>3.6</v>
      </c>
      <c r="D96" s="198">
        <v>90</v>
      </c>
      <c r="E96" s="203">
        <v>0</v>
      </c>
      <c r="F96" s="198">
        <v>1</v>
      </c>
      <c r="G96" s="182"/>
    </row>
    <row r="97" spans="1:7" ht="20.25">
      <c r="A97" s="180">
        <v>40266</v>
      </c>
      <c r="B97" s="197">
        <v>160.31</v>
      </c>
      <c r="C97" s="195">
        <v>23.09</v>
      </c>
      <c r="D97" s="198">
        <v>2</v>
      </c>
      <c r="E97" s="198">
        <v>22</v>
      </c>
      <c r="F97" s="203">
        <v>0</v>
      </c>
      <c r="G97" s="182"/>
    </row>
    <row r="98" spans="1:8" ht="20.25">
      <c r="A98" s="180">
        <v>40267</v>
      </c>
      <c r="B98" s="197">
        <v>157.87</v>
      </c>
      <c r="C98" s="195">
        <v>38.64</v>
      </c>
      <c r="D98" s="198">
        <v>97</v>
      </c>
      <c r="E98" s="198">
        <v>16</v>
      </c>
      <c r="F98" s="198">
        <v>1</v>
      </c>
      <c r="G98" s="182"/>
      <c r="H98" s="55" t="s">
        <v>1</v>
      </c>
    </row>
    <row r="99" spans="1:9" ht="21" thickBot="1">
      <c r="A99" s="180">
        <v>40268</v>
      </c>
      <c r="B99" s="199">
        <v>151.6</v>
      </c>
      <c r="C99" s="196">
        <v>38.27</v>
      </c>
      <c r="D99" s="201">
        <v>102</v>
      </c>
      <c r="E99" s="201">
        <v>15</v>
      </c>
      <c r="F99" s="201">
        <v>4</v>
      </c>
      <c r="G99" s="182"/>
      <c r="I99" s="55" t="s">
        <v>1</v>
      </c>
    </row>
    <row r="100" spans="1:7" ht="21" thickTop="1">
      <c r="A100" s="96" t="s">
        <v>36</v>
      </c>
      <c r="B100" s="183">
        <f>SUM(B69:B99)</f>
        <v>3652.9200000000005</v>
      </c>
      <c r="C100" s="184">
        <f>SUM(C69:C99)</f>
        <v>770.72</v>
      </c>
      <c r="D100" s="185">
        <f>SUM(D69:D99)</f>
        <v>2113</v>
      </c>
      <c r="E100" s="185">
        <f>SUM(E69:E99)</f>
        <v>387</v>
      </c>
      <c r="F100" s="185">
        <f>SUM(F69:F99)</f>
        <v>23</v>
      </c>
      <c r="G100" s="94"/>
    </row>
    <row r="101" spans="1:6" ht="18">
      <c r="A101" s="89"/>
      <c r="B101" s="89"/>
      <c r="C101" s="101"/>
      <c r="D101" s="90"/>
      <c r="E101" s="91"/>
      <c r="F101" s="92"/>
    </row>
    <row r="102" spans="1:7" ht="16.5" customHeight="1">
      <c r="A102" s="85"/>
      <c r="B102" s="85"/>
      <c r="C102" s="93"/>
      <c r="D102" s="86"/>
      <c r="E102" s="87"/>
      <c r="F102" s="85"/>
      <c r="G102" s="55" t="s">
        <v>1</v>
      </c>
    </row>
    <row r="103" spans="1:6" ht="20.25">
      <c r="A103" s="94"/>
      <c r="B103" s="94"/>
      <c r="C103" s="95"/>
      <c r="D103" s="96"/>
      <c r="E103" s="97"/>
      <c r="F103" s="94" t="s">
        <v>1</v>
      </c>
    </row>
    <row r="104" spans="1:7" ht="20.25">
      <c r="A104" s="94"/>
      <c r="B104" s="94"/>
      <c r="C104" s="95"/>
      <c r="D104" s="96"/>
      <c r="E104" s="97"/>
      <c r="F104" s="94"/>
      <c r="G104" s="55" t="s">
        <v>1</v>
      </c>
    </row>
    <row r="105" spans="1:6" ht="20.25">
      <c r="A105" s="94"/>
      <c r="B105" s="94"/>
      <c r="C105" s="95"/>
      <c r="D105" s="96"/>
      <c r="E105" s="97"/>
      <c r="F105" s="94"/>
    </row>
    <row r="106" spans="1:6" ht="20.25">
      <c r="A106" s="94"/>
      <c r="B106" s="94"/>
      <c r="C106" s="95"/>
      <c r="D106" s="96"/>
      <c r="E106" s="97"/>
      <c r="F106" s="94"/>
    </row>
  </sheetData>
  <sheetProtection/>
  <printOptions horizontalCentered="1"/>
  <pageMargins left="0.7" right="0.7" top="0.5" bottom="0.75" header="0.3" footer="0.3"/>
  <pageSetup fitToHeight="2" fitToWidth="1" horizontalDpi="600" verticalDpi="600" orientation="portrait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="75" zoomScaleNormal="75" zoomScalePageLayoutView="0" workbookViewId="0" topLeftCell="A20">
      <selection activeCell="E32" sqref="E32"/>
    </sheetView>
  </sheetViews>
  <sheetFormatPr defaultColWidth="9.140625" defaultRowHeight="12.75"/>
  <cols>
    <col min="1" max="1" width="77.140625" style="55" customWidth="1"/>
    <col min="2" max="2" width="15.140625" style="55" customWidth="1"/>
    <col min="3" max="3" width="15.28125" style="98" customWidth="1"/>
    <col min="4" max="4" width="15.00390625" style="99" customWidth="1"/>
    <col min="5" max="5" width="15.7109375" style="100" customWidth="1"/>
    <col min="6" max="6" width="17.57421875" style="55" customWidth="1"/>
    <col min="7" max="7" width="9.140625" style="55" customWidth="1"/>
    <col min="8" max="8" width="9.8515625" style="55" bestFit="1" customWidth="1"/>
    <col min="9" max="16384" width="9.140625" style="55" customWidth="1"/>
  </cols>
  <sheetData>
    <row r="1" spans="1:7" s="6" customFormat="1" ht="26.25">
      <c r="A1" s="118" t="s">
        <v>0</v>
      </c>
      <c r="B1" s="119"/>
      <c r="C1" s="120"/>
      <c r="D1" s="120"/>
      <c r="E1" s="121"/>
      <c r="F1" s="122"/>
      <c r="G1" s="128"/>
    </row>
    <row r="2" spans="1:7" s="6" customFormat="1" ht="27" thickBot="1">
      <c r="A2" s="123" t="s">
        <v>59</v>
      </c>
      <c r="B2" s="124"/>
      <c r="C2" s="125"/>
      <c r="D2" s="125"/>
      <c r="E2" s="126"/>
      <c r="F2" s="127"/>
      <c r="G2" s="128"/>
    </row>
    <row r="3" spans="1:7" s="14" customFormat="1" ht="24" thickBot="1">
      <c r="A3" s="129"/>
      <c r="B3" s="129"/>
      <c r="C3" s="128" t="s">
        <v>1</v>
      </c>
      <c r="D3" s="128"/>
      <c r="E3" s="130"/>
      <c r="F3" s="128"/>
      <c r="G3" s="128"/>
    </row>
    <row r="4" spans="1:8" s="19" customFormat="1" ht="21" customHeight="1" thickBot="1">
      <c r="A4" s="15" t="s">
        <v>2</v>
      </c>
      <c r="B4" s="24"/>
      <c r="C4" s="23"/>
      <c r="D4" s="23"/>
      <c r="E4" s="26"/>
      <c r="F4" s="18"/>
      <c r="G4" s="131"/>
      <c r="H4" s="20"/>
    </row>
    <row r="5" spans="1:8" s="19" customFormat="1" ht="20.25">
      <c r="A5" s="132" t="s">
        <v>3</v>
      </c>
      <c r="B5" s="132"/>
      <c r="C5" s="23"/>
      <c r="D5" s="23"/>
      <c r="E5" s="133">
        <v>39.99</v>
      </c>
      <c r="F5" s="22">
        <f>E5/E8</f>
        <v>0.017891336638093024</v>
      </c>
      <c r="G5" s="131"/>
      <c r="H5" s="111" t="s">
        <v>1</v>
      </c>
    </row>
    <row r="6" spans="1:8" s="19" customFormat="1" ht="20.25">
      <c r="A6" s="132" t="s">
        <v>40</v>
      </c>
      <c r="C6" s="23"/>
      <c r="D6" s="23"/>
      <c r="E6" s="133">
        <v>700.83</v>
      </c>
      <c r="F6" s="22">
        <f>E6/E8</f>
        <v>0.3135480234077203</v>
      </c>
      <c r="G6" s="131"/>
      <c r="H6" s="132"/>
    </row>
    <row r="7" spans="1:8" s="19" customFormat="1" ht="21" thickBot="1">
      <c r="A7" s="132" t="s">
        <v>4</v>
      </c>
      <c r="B7" s="132"/>
      <c r="C7" s="23"/>
      <c r="D7" s="23"/>
      <c r="E7" s="133">
        <v>1494.34</v>
      </c>
      <c r="F7" s="22">
        <f>E7/E8</f>
        <v>0.6685606399541867</v>
      </c>
      <c r="G7" s="131"/>
      <c r="H7" s="111"/>
    </row>
    <row r="8" spans="1:8" s="19" customFormat="1" ht="21" customHeight="1" thickBot="1">
      <c r="A8" s="132" t="s">
        <v>28</v>
      </c>
      <c r="B8" s="131"/>
      <c r="C8" s="23"/>
      <c r="D8" s="23"/>
      <c r="E8" s="25">
        <f>SUM(E5:E7)</f>
        <v>2235.16</v>
      </c>
      <c r="F8" s="18"/>
      <c r="G8" s="131"/>
      <c r="H8" s="111"/>
    </row>
    <row r="9" spans="1:8" s="19" customFormat="1" ht="21" customHeight="1">
      <c r="A9" s="132"/>
      <c r="B9" s="131"/>
      <c r="C9" s="23"/>
      <c r="D9" s="23"/>
      <c r="E9" s="26"/>
      <c r="F9" s="18"/>
      <c r="G9" s="131"/>
      <c r="H9" s="111"/>
    </row>
    <row r="10" spans="1:8" s="19" customFormat="1" ht="21" customHeight="1" thickBot="1">
      <c r="A10" s="24"/>
      <c r="B10" s="24"/>
      <c r="C10" s="23"/>
      <c r="D10" s="23"/>
      <c r="E10" s="131"/>
      <c r="F10" s="26"/>
      <c r="G10" s="131"/>
      <c r="H10" s="110"/>
    </row>
    <row r="11" spans="1:8" s="19" customFormat="1" ht="21" thickBot="1">
      <c r="A11" s="27" t="s">
        <v>45</v>
      </c>
      <c r="B11" s="107"/>
      <c r="C11" s="28"/>
      <c r="D11" s="29"/>
      <c r="E11" s="26"/>
      <c r="F11" s="35"/>
      <c r="G11" s="131"/>
      <c r="H11" s="20"/>
    </row>
    <row r="12" spans="1:8" s="19" customFormat="1" ht="20.25">
      <c r="A12" s="134" t="s">
        <v>5</v>
      </c>
      <c r="B12" s="134"/>
      <c r="C12" s="135"/>
      <c r="D12" s="136"/>
      <c r="E12" s="137">
        <f>64.61+26.38</f>
        <v>90.99</v>
      </c>
      <c r="F12" s="35"/>
      <c r="G12" s="131" t="s">
        <v>1</v>
      </c>
      <c r="H12" s="113"/>
    </row>
    <row r="13" spans="1:8" s="19" customFormat="1" ht="20.25">
      <c r="A13" s="134" t="s">
        <v>43</v>
      </c>
      <c r="B13" s="134" t="s">
        <v>1</v>
      </c>
      <c r="C13" s="135"/>
      <c r="D13" s="136"/>
      <c r="E13" s="137">
        <f>770.68-298.66</f>
        <v>472.0199999999999</v>
      </c>
      <c r="F13" s="35"/>
      <c r="G13" s="131"/>
      <c r="H13" s="113"/>
    </row>
    <row r="14" spans="1:8" s="19" customFormat="1" ht="20.25">
      <c r="A14" s="134" t="s">
        <v>58</v>
      </c>
      <c r="B14" s="134"/>
      <c r="C14" s="135" t="s">
        <v>10</v>
      </c>
      <c r="D14" s="136"/>
      <c r="E14" s="137">
        <v>64.32</v>
      </c>
      <c r="F14" s="35"/>
      <c r="G14" s="131"/>
      <c r="H14" s="113"/>
    </row>
    <row r="15" spans="1:8" s="19" customFormat="1" ht="20.25">
      <c r="A15" s="94" t="s">
        <v>47</v>
      </c>
      <c r="B15" s="94"/>
      <c r="C15" s="138"/>
      <c r="D15" s="138"/>
      <c r="E15" s="140">
        <v>0</v>
      </c>
      <c r="F15" s="138"/>
      <c r="G15" s="131"/>
      <c r="H15" s="20"/>
    </row>
    <row r="16" spans="1:8" s="19" customFormat="1" ht="20.25">
      <c r="A16" s="134" t="s">
        <v>6</v>
      </c>
      <c r="B16" s="134"/>
      <c r="C16" s="135"/>
      <c r="D16" s="136"/>
      <c r="E16" s="137">
        <f>50.55+73.55</f>
        <v>124.1</v>
      </c>
      <c r="F16" s="35"/>
      <c r="G16" s="131" t="s">
        <v>1</v>
      </c>
      <c r="H16" s="20" t="s">
        <v>1</v>
      </c>
    </row>
    <row r="17" spans="1:8" s="19" customFormat="1" ht="20.25">
      <c r="A17" s="134" t="s">
        <v>8</v>
      </c>
      <c r="B17" s="134"/>
      <c r="C17" s="135"/>
      <c r="D17" s="136"/>
      <c r="E17" s="137">
        <v>83.18</v>
      </c>
      <c r="F17" s="35"/>
      <c r="G17" s="131" t="s">
        <v>1</v>
      </c>
      <c r="H17" s="20"/>
    </row>
    <row r="18" spans="1:8" s="19" customFormat="1" ht="20.25">
      <c r="A18" s="134" t="s">
        <v>7</v>
      </c>
      <c r="B18" s="134"/>
      <c r="C18" s="135"/>
      <c r="D18" s="136"/>
      <c r="E18" s="140">
        <v>0</v>
      </c>
      <c r="F18" s="35"/>
      <c r="G18" s="131"/>
      <c r="H18" s="20"/>
    </row>
    <row r="19" spans="1:8" s="19" customFormat="1" ht="20.25">
      <c r="A19" s="134" t="s">
        <v>9</v>
      </c>
      <c r="B19" s="134"/>
      <c r="C19" s="135"/>
      <c r="D19" s="136"/>
      <c r="E19" s="140">
        <v>0</v>
      </c>
      <c r="F19" s="35"/>
      <c r="G19" s="131"/>
      <c r="H19" s="20"/>
    </row>
    <row r="20" spans="1:8" s="19" customFormat="1" ht="20.25">
      <c r="A20" s="134" t="s">
        <v>48</v>
      </c>
      <c r="B20" s="134"/>
      <c r="C20" s="135"/>
      <c r="D20" s="136"/>
      <c r="E20" s="140">
        <v>0</v>
      </c>
      <c r="F20" s="35"/>
      <c r="G20" s="131"/>
      <c r="H20" s="20"/>
    </row>
    <row r="21" spans="1:8" s="19" customFormat="1" ht="21" thickBot="1">
      <c r="A21" s="134" t="s">
        <v>49</v>
      </c>
      <c r="B21" s="134"/>
      <c r="C21" s="135"/>
      <c r="D21" s="136"/>
      <c r="E21" s="133">
        <v>4.95</v>
      </c>
      <c r="F21" s="35"/>
      <c r="G21" s="131" t="s">
        <v>1</v>
      </c>
      <c r="H21" s="20"/>
    </row>
    <row r="22" spans="1:8" s="19" customFormat="1" ht="21" thickBot="1">
      <c r="A22" s="134"/>
      <c r="B22" s="134"/>
      <c r="C22" s="135"/>
      <c r="D22" s="136"/>
      <c r="E22" s="25">
        <f>SUM(E12:E21)</f>
        <v>839.56</v>
      </c>
      <c r="F22" s="35"/>
      <c r="G22" s="131"/>
      <c r="H22" s="20"/>
    </row>
    <row r="23" spans="1:8" s="19" customFormat="1" ht="21" thickBot="1">
      <c r="A23" s="134"/>
      <c r="B23" s="134"/>
      <c r="C23" s="135"/>
      <c r="D23" s="136"/>
      <c r="E23" s="37"/>
      <c r="F23" s="35"/>
      <c r="G23" s="131"/>
      <c r="H23" s="20"/>
    </row>
    <row r="24" spans="1:8" s="19" customFormat="1" ht="21" thickBot="1">
      <c r="A24" s="141" t="s">
        <v>53</v>
      </c>
      <c r="B24" s="142"/>
      <c r="C24" s="143"/>
      <c r="D24" s="144"/>
      <c r="E24" s="145"/>
      <c r="F24" s="35" t="s">
        <v>10</v>
      </c>
      <c r="G24" s="131"/>
      <c r="H24" s="20"/>
    </row>
    <row r="25" spans="1:7" ht="20.25">
      <c r="A25" s="94"/>
      <c r="B25" s="94"/>
      <c r="C25" s="95"/>
      <c r="D25" s="96"/>
      <c r="E25" s="146"/>
      <c r="F25" s="94"/>
      <c r="G25" s="94"/>
    </row>
    <row r="26" spans="1:8" s="19" customFormat="1" ht="20.25">
      <c r="A26" s="94" t="s">
        <v>37</v>
      </c>
      <c r="B26" s="94"/>
      <c r="C26" s="138"/>
      <c r="D26" s="138"/>
      <c r="E26" s="140">
        <v>0</v>
      </c>
      <c r="F26" s="135"/>
      <c r="G26" s="131"/>
      <c r="H26" s="20"/>
    </row>
    <row r="27" spans="1:8" s="19" customFormat="1" ht="20.25">
      <c r="A27" s="94" t="s">
        <v>11</v>
      </c>
      <c r="B27" s="94"/>
      <c r="C27" s="138"/>
      <c r="D27" s="138"/>
      <c r="E27" s="192">
        <f>6.83+1.12</f>
        <v>7.95</v>
      </c>
      <c r="F27" s="138"/>
      <c r="G27" s="131"/>
      <c r="H27" s="20"/>
    </row>
    <row r="28" spans="1:8" s="19" customFormat="1" ht="20.25">
      <c r="A28" s="94" t="s">
        <v>12</v>
      </c>
      <c r="B28" s="94"/>
      <c r="C28" s="138"/>
      <c r="D28" s="138"/>
      <c r="E28" s="137">
        <f>5.93+1.12</f>
        <v>7.05</v>
      </c>
      <c r="F28" s="138"/>
      <c r="G28" s="131"/>
      <c r="H28" s="20"/>
    </row>
    <row r="29" spans="1:8" s="19" customFormat="1" ht="20.25">
      <c r="A29" s="94" t="s">
        <v>13</v>
      </c>
      <c r="B29" s="94"/>
      <c r="C29" s="138"/>
      <c r="D29" s="138"/>
      <c r="E29" s="147">
        <v>26.46</v>
      </c>
      <c r="F29" s="138"/>
      <c r="G29" s="131"/>
      <c r="H29" s="20"/>
    </row>
    <row r="30" spans="1:8" s="19" customFormat="1" ht="20.25">
      <c r="A30" s="94" t="s">
        <v>14</v>
      </c>
      <c r="B30" s="94"/>
      <c r="C30" s="138"/>
      <c r="D30" s="138"/>
      <c r="E30" s="137">
        <f>3.21+0.67</f>
        <v>3.88</v>
      </c>
      <c r="F30" s="138"/>
      <c r="G30" s="131"/>
      <c r="H30" s="20"/>
    </row>
    <row r="31" spans="1:8" s="19" customFormat="1" ht="20.25">
      <c r="A31" s="94" t="s">
        <v>15</v>
      </c>
      <c r="B31" s="94"/>
      <c r="C31" s="138"/>
      <c r="D31" s="138"/>
      <c r="E31" s="206">
        <f>'MAY 10'!E31</f>
        <v>0.78</v>
      </c>
      <c r="F31" s="138"/>
      <c r="G31" s="131"/>
      <c r="H31" s="20"/>
    </row>
    <row r="32" spans="1:8" s="19" customFormat="1" ht="20.25">
      <c r="A32" s="94" t="s">
        <v>16</v>
      </c>
      <c r="B32" s="94"/>
      <c r="C32" s="138"/>
      <c r="D32" s="138"/>
      <c r="E32" s="205">
        <v>0</v>
      </c>
      <c r="F32" s="138"/>
      <c r="G32" s="131" t="s">
        <v>1</v>
      </c>
      <c r="H32" s="20"/>
    </row>
    <row r="33" spans="1:8" s="19" customFormat="1" ht="20.25">
      <c r="A33" s="94" t="s">
        <v>17</v>
      </c>
      <c r="B33" s="94"/>
      <c r="C33" s="138"/>
      <c r="D33" s="138"/>
      <c r="E33" s="147">
        <v>4.43</v>
      </c>
      <c r="F33" s="138" t="s">
        <v>1</v>
      </c>
      <c r="G33" s="131" t="s">
        <v>1</v>
      </c>
      <c r="H33" s="20"/>
    </row>
    <row r="34" spans="1:8" s="19" customFormat="1" ht="20.25">
      <c r="A34" s="94" t="s">
        <v>38</v>
      </c>
      <c r="B34" s="94"/>
      <c r="C34" s="138"/>
      <c r="D34" s="138"/>
      <c r="E34" s="140">
        <v>0</v>
      </c>
      <c r="F34" s="135"/>
      <c r="G34" s="131"/>
      <c r="H34" s="20"/>
    </row>
    <row r="35" spans="1:8" s="19" customFormat="1" ht="20.25">
      <c r="A35" s="94" t="s">
        <v>52</v>
      </c>
      <c r="B35" s="94"/>
      <c r="C35" s="138"/>
      <c r="D35" s="138"/>
      <c r="E35" s="140">
        <v>0.06</v>
      </c>
      <c r="F35" s="135"/>
      <c r="G35" s="131" t="s">
        <v>1</v>
      </c>
      <c r="H35" s="20"/>
    </row>
    <row r="36" spans="1:8" s="19" customFormat="1" ht="21" thickBot="1">
      <c r="A36" s="94" t="s">
        <v>18</v>
      </c>
      <c r="B36" s="94"/>
      <c r="C36" s="138"/>
      <c r="D36" s="138"/>
      <c r="E36" s="200">
        <v>0</v>
      </c>
      <c r="F36" s="135" t="s">
        <v>1</v>
      </c>
      <c r="G36" s="131" t="s">
        <v>1</v>
      </c>
      <c r="H36" s="20"/>
    </row>
    <row r="37" spans="1:8" s="19" customFormat="1" ht="21" thickTop="1">
      <c r="A37" s="94"/>
      <c r="B37" s="94"/>
      <c r="C37" s="138"/>
      <c r="D37" s="138"/>
      <c r="E37" s="26">
        <f>SUM(E26:E36)</f>
        <v>50.61000000000001</v>
      </c>
      <c r="F37" s="135"/>
      <c r="G37" s="131"/>
      <c r="H37" s="20"/>
    </row>
    <row r="38" spans="1:8" s="19" customFormat="1" ht="21" thickBot="1">
      <c r="A38" s="150"/>
      <c r="B38" s="150"/>
      <c r="C38" s="138"/>
      <c r="D38" s="151"/>
      <c r="E38" s="26"/>
      <c r="F38" s="46"/>
      <c r="G38" s="131"/>
      <c r="H38" s="20"/>
    </row>
    <row r="39" spans="1:8" s="19" customFormat="1" ht="21" thickBot="1">
      <c r="A39" s="15" t="s">
        <v>19</v>
      </c>
      <c r="B39" s="24"/>
      <c r="C39" s="152"/>
      <c r="D39" s="132"/>
      <c r="E39" s="153"/>
      <c r="F39" s="18"/>
      <c r="G39" s="131" t="s">
        <v>1</v>
      </c>
      <c r="H39" s="20"/>
    </row>
    <row r="40" spans="1:8" s="19" customFormat="1" ht="20.25">
      <c r="A40" s="132" t="s">
        <v>20</v>
      </c>
      <c r="B40" s="132"/>
      <c r="C40" s="23"/>
      <c r="D40" s="23" t="s">
        <v>1</v>
      </c>
      <c r="E40" s="137">
        <v>123.63</v>
      </c>
      <c r="F40" s="18"/>
      <c r="G40" s="131"/>
      <c r="H40" s="20"/>
    </row>
    <row r="41" spans="1:8" s="19" customFormat="1" ht="20.25">
      <c r="A41" s="132" t="s">
        <v>39</v>
      </c>
      <c r="B41" s="132"/>
      <c r="C41" s="23"/>
      <c r="D41" s="23"/>
      <c r="E41" s="137">
        <v>11.35</v>
      </c>
      <c r="F41" s="18"/>
      <c r="G41" s="131"/>
      <c r="H41" s="20" t="s">
        <v>1</v>
      </c>
    </row>
    <row r="42" spans="1:8" s="19" customFormat="1" ht="20.25">
      <c r="A42" s="132" t="s">
        <v>21</v>
      </c>
      <c r="B42" s="132"/>
      <c r="C42" s="23"/>
      <c r="D42" s="23"/>
      <c r="E42" s="193">
        <v>0</v>
      </c>
      <c r="F42" s="18"/>
      <c r="G42" s="131"/>
      <c r="H42" s="20"/>
    </row>
    <row r="43" spans="1:8" s="19" customFormat="1" ht="20.25">
      <c r="A43" s="132" t="s">
        <v>22</v>
      </c>
      <c r="B43" s="132"/>
      <c r="C43" s="23"/>
      <c r="D43" s="23"/>
      <c r="E43" s="137">
        <v>72.75</v>
      </c>
      <c r="F43" s="18"/>
      <c r="G43" s="131"/>
      <c r="H43" s="20"/>
    </row>
    <row r="44" spans="1:8" s="19" customFormat="1" ht="20.25">
      <c r="A44" s="132" t="s">
        <v>23</v>
      </c>
      <c r="B44" s="132"/>
      <c r="C44" s="23"/>
      <c r="D44" s="23"/>
      <c r="E44" s="193">
        <v>0</v>
      </c>
      <c r="F44" s="18"/>
      <c r="G44" s="131"/>
      <c r="H44" s="20"/>
    </row>
    <row r="45" spans="1:8" s="19" customFormat="1" ht="21" customHeight="1">
      <c r="A45" s="132" t="s">
        <v>24</v>
      </c>
      <c r="B45" s="132"/>
      <c r="C45" s="23"/>
      <c r="D45" s="23"/>
      <c r="E45" s="192">
        <f>2.86+3.9</f>
        <v>6.76</v>
      </c>
      <c r="F45" s="18" t="s">
        <v>1</v>
      </c>
      <c r="G45" s="131"/>
      <c r="H45" s="20"/>
    </row>
    <row r="46" spans="1:8" s="19" customFormat="1" ht="21" customHeight="1">
      <c r="A46" s="132" t="s">
        <v>50</v>
      </c>
      <c r="B46" s="132"/>
      <c r="C46" s="23"/>
      <c r="D46" s="23"/>
      <c r="E46" s="192">
        <v>2.1</v>
      </c>
      <c r="F46" s="18"/>
      <c r="G46" s="131"/>
      <c r="H46" s="20"/>
    </row>
    <row r="47" spans="1:8" s="19" customFormat="1" ht="21" customHeight="1" thickBot="1">
      <c r="A47" s="132" t="s">
        <v>51</v>
      </c>
      <c r="B47" s="132"/>
      <c r="C47" s="23"/>
      <c r="D47" s="23"/>
      <c r="E47" s="192">
        <f>0.06+0.69</f>
        <v>0.75</v>
      </c>
      <c r="F47" s="18"/>
      <c r="G47" s="131"/>
      <c r="H47" s="20"/>
    </row>
    <row r="48" spans="1:8" s="19" customFormat="1" ht="21" customHeight="1" thickBot="1">
      <c r="A48" s="132" t="s">
        <v>1</v>
      </c>
      <c r="B48" s="132"/>
      <c r="C48" s="23"/>
      <c r="D48" s="23"/>
      <c r="E48" s="115">
        <f>SUM(E40:E47)</f>
        <v>217.33999999999997</v>
      </c>
      <c r="F48" s="18"/>
      <c r="G48" s="131"/>
      <c r="H48" s="20"/>
    </row>
    <row r="49" spans="1:7" s="49" customFormat="1" ht="21" customHeight="1" thickBot="1">
      <c r="A49" s="132"/>
      <c r="B49" s="132"/>
      <c r="C49" s="23"/>
      <c r="D49" s="23"/>
      <c r="E49" s="26"/>
      <c r="F49" s="18"/>
      <c r="G49" s="154"/>
    </row>
    <row r="50" spans="1:8" s="19" customFormat="1" ht="21" customHeight="1" thickBot="1">
      <c r="A50" s="15" t="s">
        <v>25</v>
      </c>
      <c r="B50" s="24"/>
      <c r="C50" s="50"/>
      <c r="D50" s="24"/>
      <c r="E50" s="52">
        <f>E22+E48</f>
        <v>1056.8999999999999</v>
      </c>
      <c r="F50" s="18"/>
      <c r="G50" s="131"/>
      <c r="H50" s="20"/>
    </row>
    <row r="51" spans="1:8" s="19" customFormat="1" ht="18.75" customHeight="1">
      <c r="A51" s="132"/>
      <c r="B51" s="132"/>
      <c r="C51" s="23"/>
      <c r="D51" s="23"/>
      <c r="E51" s="26"/>
      <c r="F51" s="18"/>
      <c r="G51" s="131"/>
      <c r="H51" s="20"/>
    </row>
    <row r="52" spans="1:7" ht="20.25">
      <c r="A52" s="132"/>
      <c r="B52" s="132"/>
      <c r="C52" s="132"/>
      <c r="D52" s="132"/>
      <c r="E52" s="26"/>
      <c r="F52" s="128"/>
      <c r="G52" s="94"/>
    </row>
    <row r="53" spans="1:7" s="42" customFormat="1" ht="20.25">
      <c r="A53" s="155" t="s">
        <v>26</v>
      </c>
      <c r="B53" s="155"/>
      <c r="C53" s="132"/>
      <c r="D53" s="132"/>
      <c r="E53" s="57">
        <f>B99</f>
        <v>3292.06</v>
      </c>
      <c r="F53" s="58">
        <v>1</v>
      </c>
      <c r="G53" s="94"/>
    </row>
    <row r="54" spans="1:7" ht="20.25">
      <c r="A54" s="156" t="s">
        <v>27</v>
      </c>
      <c r="B54" s="156"/>
      <c r="C54" s="157"/>
      <c r="D54" s="158"/>
      <c r="E54" s="62">
        <f>E50</f>
        <v>1056.8999999999999</v>
      </c>
      <c r="F54" s="58">
        <f>E54/E53</f>
        <v>0.3210451814365473</v>
      </c>
      <c r="G54" s="94"/>
    </row>
    <row r="55" spans="1:7" ht="20.25">
      <c r="A55" s="24" t="s">
        <v>28</v>
      </c>
      <c r="B55" s="24"/>
      <c r="C55" s="159"/>
      <c r="D55" s="159"/>
      <c r="E55" s="62">
        <f>SUM(E53-E54)</f>
        <v>2235.16</v>
      </c>
      <c r="F55" s="58">
        <f>F53-F54</f>
        <v>0.6789548185634526</v>
      </c>
      <c r="G55" s="94"/>
    </row>
    <row r="56" spans="1:7" ht="20.25">
      <c r="A56" s="160"/>
      <c r="B56" s="160"/>
      <c r="C56" s="161"/>
      <c r="D56" s="162"/>
      <c r="E56" s="103"/>
      <c r="F56" s="163"/>
      <c r="G56" s="94"/>
    </row>
    <row r="57" spans="1:8" s="19" customFormat="1" ht="20.25">
      <c r="A57" s="107" t="s">
        <v>43</v>
      </c>
      <c r="B57" s="134" t="s">
        <v>1</v>
      </c>
      <c r="C57" s="135"/>
      <c r="D57" s="136"/>
      <c r="E57" s="57">
        <v>1325.06</v>
      </c>
      <c r="F57" s="35"/>
      <c r="G57" s="131"/>
      <c r="H57" s="113"/>
    </row>
    <row r="58" spans="1:7" ht="20.25">
      <c r="A58" s="160"/>
      <c r="B58" s="160"/>
      <c r="C58" s="161"/>
      <c r="D58" s="164"/>
      <c r="E58" s="103"/>
      <c r="F58" s="163"/>
      <c r="G58" s="94"/>
    </row>
    <row r="59" spans="1:8" s="19" customFormat="1" ht="20.25">
      <c r="A59" s="165" t="s">
        <v>29</v>
      </c>
      <c r="B59" s="165"/>
      <c r="C59" s="23"/>
      <c r="D59" s="23"/>
      <c r="E59" s="166"/>
      <c r="F59" s="70">
        <v>361.44</v>
      </c>
      <c r="G59" s="131"/>
      <c r="H59" s="20"/>
    </row>
    <row r="60" spans="1:7" ht="20.25">
      <c r="A60" s="167"/>
      <c r="B60" s="167"/>
      <c r="C60" s="168"/>
      <c r="D60" s="169"/>
      <c r="E60" s="103"/>
      <c r="F60" s="109"/>
      <c r="G60" s="170"/>
    </row>
    <row r="61" spans="1:8" ht="20.25">
      <c r="A61" s="171" t="s">
        <v>30</v>
      </c>
      <c r="B61" s="171"/>
      <c r="C61" s="172"/>
      <c r="D61" s="173"/>
      <c r="E61" s="174"/>
      <c r="F61" s="81">
        <v>0</v>
      </c>
      <c r="G61" s="170"/>
      <c r="H61" s="82"/>
    </row>
    <row r="62" spans="1:7" ht="20.25">
      <c r="A62" s="171" t="s">
        <v>31</v>
      </c>
      <c r="B62" s="171"/>
      <c r="C62" s="175"/>
      <c r="D62" s="176"/>
      <c r="E62" s="103"/>
      <c r="F62" s="81">
        <v>0</v>
      </c>
      <c r="G62" s="94"/>
    </row>
    <row r="63" spans="1:7" ht="20.25">
      <c r="A63" s="171" t="s">
        <v>44</v>
      </c>
      <c r="B63" s="171"/>
      <c r="C63" s="175" t="s">
        <v>1</v>
      </c>
      <c r="D63" s="176"/>
      <c r="E63" s="103"/>
      <c r="F63" s="109"/>
      <c r="G63" s="94"/>
    </row>
    <row r="64" spans="1:7" ht="21" thickBot="1">
      <c r="A64" s="94"/>
      <c r="B64" s="94"/>
      <c r="C64" s="94"/>
      <c r="D64" s="94"/>
      <c r="E64" s="94"/>
      <c r="F64" s="177"/>
      <c r="G64" s="94"/>
    </row>
    <row r="65" spans="1:7" ht="26.25">
      <c r="A65" s="118" t="s">
        <v>0</v>
      </c>
      <c r="B65" s="119"/>
      <c r="C65" s="120"/>
      <c r="D65" s="120"/>
      <c r="E65" s="121"/>
      <c r="F65" s="122"/>
      <c r="G65" s="94"/>
    </row>
    <row r="66" spans="1:7" ht="27" thickBot="1">
      <c r="A66" s="123" t="s">
        <v>59</v>
      </c>
      <c r="B66" s="124"/>
      <c r="C66" s="125"/>
      <c r="D66" s="125"/>
      <c r="E66" s="126"/>
      <c r="F66" s="127"/>
      <c r="G66" s="94"/>
    </row>
    <row r="67" spans="1:7" ht="20.25">
      <c r="A67" s="94"/>
      <c r="B67" s="94"/>
      <c r="C67" s="94"/>
      <c r="D67" s="94"/>
      <c r="E67" s="94"/>
      <c r="F67" s="177"/>
      <c r="G67" s="94" t="s">
        <v>1</v>
      </c>
    </row>
    <row r="68" spans="1:7" ht="101.25">
      <c r="A68" s="178" t="s">
        <v>32</v>
      </c>
      <c r="B68" s="179" t="s">
        <v>41</v>
      </c>
      <c r="C68" s="179" t="s">
        <v>42</v>
      </c>
      <c r="D68" s="179" t="s">
        <v>33</v>
      </c>
      <c r="E68" s="179" t="s">
        <v>34</v>
      </c>
      <c r="F68" s="179" t="s">
        <v>35</v>
      </c>
      <c r="G68" s="170"/>
    </row>
    <row r="69" spans="1:7" ht="20.25">
      <c r="A69" s="180">
        <v>40269</v>
      </c>
      <c r="B69" s="197">
        <v>121.86</v>
      </c>
      <c r="C69" s="194">
        <v>25.6</v>
      </c>
      <c r="D69" s="198">
        <v>70</v>
      </c>
      <c r="E69" s="198">
        <v>19</v>
      </c>
      <c r="F69" s="203">
        <v>0</v>
      </c>
      <c r="G69" s="182"/>
    </row>
    <row r="70" spans="1:7" ht="20.25">
      <c r="A70" s="180">
        <v>40270</v>
      </c>
      <c r="B70" s="197">
        <v>130.98</v>
      </c>
      <c r="C70" s="195">
        <v>24.02</v>
      </c>
      <c r="D70" s="198">
        <v>68</v>
      </c>
      <c r="E70" s="198">
        <v>18</v>
      </c>
      <c r="F70" s="203">
        <v>0</v>
      </c>
      <c r="G70" s="182"/>
    </row>
    <row r="71" spans="1:7" ht="20.25">
      <c r="A71" s="180">
        <v>40271</v>
      </c>
      <c r="B71" s="197">
        <v>35.19</v>
      </c>
      <c r="C71" s="195">
        <v>10.82</v>
      </c>
      <c r="D71" s="198">
        <v>72</v>
      </c>
      <c r="E71" s="198">
        <v>4</v>
      </c>
      <c r="F71" s="203">
        <v>0</v>
      </c>
      <c r="G71" s="182"/>
    </row>
    <row r="72" spans="1:7" ht="20.25">
      <c r="A72" s="180">
        <v>40272</v>
      </c>
      <c r="B72" s="203">
        <v>0</v>
      </c>
      <c r="C72" s="195">
        <v>0</v>
      </c>
      <c r="D72" s="203">
        <v>0</v>
      </c>
      <c r="E72" s="203">
        <v>0</v>
      </c>
      <c r="F72" s="203">
        <v>0</v>
      </c>
      <c r="G72" s="182"/>
    </row>
    <row r="73" spans="1:7" ht="20.25">
      <c r="A73" s="180">
        <v>40273</v>
      </c>
      <c r="B73" s="197">
        <v>116.65</v>
      </c>
      <c r="C73" s="195">
        <v>18.5</v>
      </c>
      <c r="D73" s="203">
        <v>0</v>
      </c>
      <c r="E73" s="198">
        <v>16</v>
      </c>
      <c r="F73" s="198">
        <v>2</v>
      </c>
      <c r="G73" s="182"/>
    </row>
    <row r="74" spans="1:7" ht="20.25">
      <c r="A74" s="180">
        <v>40274</v>
      </c>
      <c r="B74" s="197">
        <v>131.47</v>
      </c>
      <c r="C74" s="195">
        <v>64.59</v>
      </c>
      <c r="D74" s="198">
        <v>114</v>
      </c>
      <c r="E74" s="198">
        <v>16</v>
      </c>
      <c r="F74" s="203">
        <v>0</v>
      </c>
      <c r="G74" s="182"/>
    </row>
    <row r="75" spans="1:7" ht="20.25">
      <c r="A75" s="180">
        <v>40275</v>
      </c>
      <c r="B75" s="197">
        <v>134.9</v>
      </c>
      <c r="C75" s="195">
        <v>53.55</v>
      </c>
      <c r="D75" s="198">
        <v>100</v>
      </c>
      <c r="E75" s="198">
        <v>19</v>
      </c>
      <c r="F75" s="203">
        <v>0</v>
      </c>
      <c r="G75" s="182"/>
    </row>
    <row r="76" spans="1:7" ht="20.25">
      <c r="A76" s="180">
        <v>40276</v>
      </c>
      <c r="B76" s="197">
        <v>93.93</v>
      </c>
      <c r="C76" s="195">
        <v>18.08</v>
      </c>
      <c r="D76" s="198">
        <v>80</v>
      </c>
      <c r="E76" s="198">
        <v>14</v>
      </c>
      <c r="F76" s="203">
        <v>0</v>
      </c>
      <c r="G76" s="182"/>
    </row>
    <row r="77" spans="1:8" ht="20.25">
      <c r="A77" s="180">
        <v>40277</v>
      </c>
      <c r="B77" s="197">
        <v>150.21</v>
      </c>
      <c r="C77" s="195">
        <v>15.1</v>
      </c>
      <c r="D77" s="198">
        <v>90</v>
      </c>
      <c r="E77" s="198">
        <v>17</v>
      </c>
      <c r="F77" s="198">
        <v>1</v>
      </c>
      <c r="G77" s="182"/>
      <c r="H77" s="55" t="s">
        <v>1</v>
      </c>
    </row>
    <row r="78" spans="1:7" ht="20.25">
      <c r="A78" s="180">
        <v>40278</v>
      </c>
      <c r="B78" s="197">
        <v>73.79</v>
      </c>
      <c r="C78" s="195">
        <v>11.67</v>
      </c>
      <c r="D78" s="198">
        <v>73</v>
      </c>
      <c r="E78" s="198">
        <v>1</v>
      </c>
      <c r="F78" s="198">
        <v>12</v>
      </c>
      <c r="G78" s="182"/>
    </row>
    <row r="79" spans="1:7" ht="20.25">
      <c r="A79" s="180">
        <v>40279</v>
      </c>
      <c r="B79" s="197">
        <v>4.19</v>
      </c>
      <c r="C79" s="195">
        <v>0.48</v>
      </c>
      <c r="D79" s="198">
        <v>27</v>
      </c>
      <c r="E79" s="203">
        <v>0</v>
      </c>
      <c r="F79" s="203">
        <v>0</v>
      </c>
      <c r="G79" s="182"/>
    </row>
    <row r="80" spans="1:7" ht="20.25">
      <c r="A80" s="180">
        <v>40280</v>
      </c>
      <c r="B80" s="197">
        <v>136.09</v>
      </c>
      <c r="C80" s="195">
        <v>6.53</v>
      </c>
      <c r="D80" s="203">
        <v>0</v>
      </c>
      <c r="E80" s="198">
        <v>19</v>
      </c>
      <c r="F80" s="198">
        <v>1</v>
      </c>
      <c r="G80" s="182"/>
    </row>
    <row r="81" spans="1:7" ht="20.25">
      <c r="A81" s="180">
        <v>40281</v>
      </c>
      <c r="B81" s="197">
        <v>101.24</v>
      </c>
      <c r="C81" s="195">
        <v>25.44</v>
      </c>
      <c r="D81" s="198">
        <v>61</v>
      </c>
      <c r="E81" s="198">
        <v>15</v>
      </c>
      <c r="F81" s="203">
        <v>0</v>
      </c>
      <c r="G81" s="182"/>
    </row>
    <row r="82" spans="1:7" ht="20.25">
      <c r="A82" s="180">
        <v>40282</v>
      </c>
      <c r="B82" s="197">
        <v>134.55</v>
      </c>
      <c r="C82" s="195">
        <v>35.33</v>
      </c>
      <c r="D82" s="198">
        <v>81</v>
      </c>
      <c r="E82" s="198">
        <v>16</v>
      </c>
      <c r="F82" s="203">
        <v>0</v>
      </c>
      <c r="G82" s="182"/>
    </row>
    <row r="83" spans="1:7" ht="20.25">
      <c r="A83" s="180">
        <v>40283</v>
      </c>
      <c r="B83" s="197">
        <v>131.17</v>
      </c>
      <c r="C83" s="195">
        <v>35.41</v>
      </c>
      <c r="D83" s="198">
        <v>79</v>
      </c>
      <c r="E83" s="198">
        <v>18</v>
      </c>
      <c r="F83" s="203">
        <v>0</v>
      </c>
      <c r="G83" s="182"/>
    </row>
    <row r="84" spans="1:7" ht="20.25">
      <c r="A84" s="180">
        <v>40284</v>
      </c>
      <c r="B84" s="197">
        <v>129.41</v>
      </c>
      <c r="C84" s="195">
        <v>24.13</v>
      </c>
      <c r="D84" s="198">
        <v>93</v>
      </c>
      <c r="E84" s="198">
        <v>15</v>
      </c>
      <c r="F84" s="198">
        <v>2</v>
      </c>
      <c r="G84" s="182"/>
    </row>
    <row r="85" spans="1:7" ht="20.25">
      <c r="A85" s="180">
        <v>40285</v>
      </c>
      <c r="B85" s="197">
        <v>89.18</v>
      </c>
      <c r="C85" s="195">
        <v>13.84</v>
      </c>
      <c r="D85" s="198">
        <v>106</v>
      </c>
      <c r="E85" s="198">
        <v>4</v>
      </c>
      <c r="F85" s="198">
        <v>1</v>
      </c>
      <c r="G85" s="182"/>
    </row>
    <row r="86" spans="1:7" ht="20.25">
      <c r="A86" s="180">
        <v>40286</v>
      </c>
      <c r="B86" s="197">
        <v>11.97</v>
      </c>
      <c r="C86" s="195">
        <v>3.04</v>
      </c>
      <c r="D86" s="198">
        <v>80</v>
      </c>
      <c r="E86" s="203">
        <v>0</v>
      </c>
      <c r="F86" s="203">
        <v>0</v>
      </c>
      <c r="G86" s="182"/>
    </row>
    <row r="87" spans="1:7" ht="20.25">
      <c r="A87" s="180">
        <v>40287</v>
      </c>
      <c r="B87" s="197">
        <v>134.12</v>
      </c>
      <c r="C87" s="195">
        <v>14.45</v>
      </c>
      <c r="D87" s="203">
        <v>0</v>
      </c>
      <c r="E87" s="198">
        <v>21</v>
      </c>
      <c r="F87" s="198">
        <v>1</v>
      </c>
      <c r="G87" s="182"/>
    </row>
    <row r="88" spans="1:7" ht="20.25">
      <c r="A88" s="180">
        <v>40288</v>
      </c>
      <c r="B88" s="197">
        <v>150.12</v>
      </c>
      <c r="C88" s="195">
        <v>31.3</v>
      </c>
      <c r="D88" s="198">
        <v>91</v>
      </c>
      <c r="E88" s="198">
        <v>15</v>
      </c>
      <c r="F88" s="203">
        <v>0</v>
      </c>
      <c r="G88" s="182"/>
    </row>
    <row r="89" spans="1:7" ht="20.25">
      <c r="A89" s="180">
        <v>40289</v>
      </c>
      <c r="B89" s="197">
        <v>152.92</v>
      </c>
      <c r="C89" s="195">
        <v>16.8</v>
      </c>
      <c r="D89" s="198">
        <v>63</v>
      </c>
      <c r="E89" s="198">
        <v>12</v>
      </c>
      <c r="F89" s="198">
        <v>4</v>
      </c>
      <c r="G89" s="182"/>
    </row>
    <row r="90" spans="1:7" ht="20.25">
      <c r="A90" s="180">
        <v>40290</v>
      </c>
      <c r="B90" s="197">
        <v>146</v>
      </c>
      <c r="C90" s="195">
        <v>27.5</v>
      </c>
      <c r="D90" s="198">
        <v>65</v>
      </c>
      <c r="E90" s="198">
        <v>23</v>
      </c>
      <c r="F90" s="203">
        <v>0</v>
      </c>
      <c r="G90" s="182"/>
    </row>
    <row r="91" spans="1:7" ht="20.25">
      <c r="A91" s="180">
        <v>40291</v>
      </c>
      <c r="B91" s="197">
        <v>120.56</v>
      </c>
      <c r="C91" s="195">
        <v>36.74</v>
      </c>
      <c r="D91" s="198">
        <v>84</v>
      </c>
      <c r="E91" s="198">
        <v>15</v>
      </c>
      <c r="F91" s="203">
        <v>0</v>
      </c>
      <c r="G91" s="182" t="s">
        <v>1</v>
      </c>
    </row>
    <row r="92" spans="1:7" ht="20.25">
      <c r="A92" s="180">
        <v>40292</v>
      </c>
      <c r="B92" s="197">
        <v>45.18</v>
      </c>
      <c r="C92" s="195">
        <v>9.92</v>
      </c>
      <c r="D92" s="198">
        <v>86</v>
      </c>
      <c r="E92" s="198">
        <v>1</v>
      </c>
      <c r="F92" s="198">
        <v>2</v>
      </c>
      <c r="G92" s="182"/>
    </row>
    <row r="93" spans="1:7" ht="20.25">
      <c r="A93" s="180">
        <v>40293</v>
      </c>
      <c r="B93" s="197">
        <v>15.42</v>
      </c>
      <c r="C93" s="195">
        <v>3.76</v>
      </c>
      <c r="D93" s="198">
        <v>75</v>
      </c>
      <c r="E93" s="203">
        <v>0</v>
      </c>
      <c r="F93" s="203">
        <v>0</v>
      </c>
      <c r="G93" s="182"/>
    </row>
    <row r="94" spans="1:7" ht="20.25">
      <c r="A94" s="180">
        <v>40294</v>
      </c>
      <c r="B94" s="197">
        <v>161.24</v>
      </c>
      <c r="C94" s="195">
        <v>27.61</v>
      </c>
      <c r="D94" s="198">
        <v>2</v>
      </c>
      <c r="E94" s="198">
        <v>20</v>
      </c>
      <c r="F94" s="198">
        <v>2</v>
      </c>
      <c r="G94" s="182"/>
    </row>
    <row r="95" spans="1:7" ht="20.25">
      <c r="A95" s="180">
        <v>40295</v>
      </c>
      <c r="B95" s="197">
        <v>151.2</v>
      </c>
      <c r="C95" s="195">
        <v>40.11</v>
      </c>
      <c r="D95" s="198">
        <v>73</v>
      </c>
      <c r="E95" s="198">
        <v>13</v>
      </c>
      <c r="F95" s="198">
        <v>3</v>
      </c>
      <c r="G95" s="182"/>
    </row>
    <row r="96" spans="1:7" ht="20.25">
      <c r="A96" s="180">
        <v>40296</v>
      </c>
      <c r="B96" s="197">
        <v>159.8</v>
      </c>
      <c r="C96" s="195">
        <v>29.72</v>
      </c>
      <c r="D96" s="198">
        <v>65</v>
      </c>
      <c r="E96" s="198">
        <v>15</v>
      </c>
      <c r="F96" s="203">
        <v>0</v>
      </c>
      <c r="G96" s="182"/>
    </row>
    <row r="97" spans="1:7" ht="20.25">
      <c r="A97" s="180">
        <v>40297</v>
      </c>
      <c r="B97" s="197">
        <v>196.12</v>
      </c>
      <c r="C97" s="195">
        <v>38.42</v>
      </c>
      <c r="D97" s="198">
        <v>83</v>
      </c>
      <c r="E97" s="198">
        <v>26</v>
      </c>
      <c r="F97" s="198">
        <v>1</v>
      </c>
      <c r="G97" s="182"/>
    </row>
    <row r="98" spans="1:8" ht="21" thickBot="1">
      <c r="A98" s="180">
        <v>40298</v>
      </c>
      <c r="B98" s="199">
        <v>132.6</v>
      </c>
      <c r="C98" s="196">
        <v>38.37</v>
      </c>
      <c r="D98" s="201">
        <v>138</v>
      </c>
      <c r="E98" s="201">
        <v>16</v>
      </c>
      <c r="F98" s="201">
        <v>7</v>
      </c>
      <c r="G98" s="182"/>
      <c r="H98" s="55" t="s">
        <v>1</v>
      </c>
    </row>
    <row r="99" spans="1:7" ht="21" thickTop="1">
      <c r="A99" s="96" t="s">
        <v>36</v>
      </c>
      <c r="B99" s="183">
        <f>SUM(B69:B98)</f>
        <v>3292.06</v>
      </c>
      <c r="C99" s="184">
        <f>SUM(C69:C98)</f>
        <v>700.8299999999998</v>
      </c>
      <c r="D99" s="185">
        <f>SUM(D69:D98)</f>
        <v>2019</v>
      </c>
      <c r="E99" s="185">
        <f>SUM(E69:E98)</f>
        <v>388</v>
      </c>
      <c r="F99" s="185">
        <f>SUM(F69:F98)</f>
        <v>39</v>
      </c>
      <c r="G99" s="94"/>
    </row>
    <row r="100" spans="1:6" ht="18">
      <c r="A100" s="89"/>
      <c r="B100" s="89"/>
      <c r="C100" s="101"/>
      <c r="D100" s="90"/>
      <c r="E100" s="91"/>
      <c r="F100" s="92"/>
    </row>
    <row r="101" spans="1:7" ht="16.5" customHeight="1">
      <c r="A101" s="85"/>
      <c r="B101" s="85"/>
      <c r="C101" s="93"/>
      <c r="D101" s="86"/>
      <c r="E101" s="87"/>
      <c r="F101" s="85"/>
      <c r="G101" s="55" t="s">
        <v>1</v>
      </c>
    </row>
    <row r="102" spans="1:6" ht="20.25">
      <c r="A102" s="94"/>
      <c r="B102" s="94"/>
      <c r="C102" s="95"/>
      <c r="D102" s="96"/>
      <c r="E102" s="97"/>
      <c r="F102" s="94" t="s">
        <v>1</v>
      </c>
    </row>
    <row r="103" spans="1:7" ht="20.25">
      <c r="A103" s="94"/>
      <c r="B103" s="94"/>
      <c r="C103" s="95"/>
      <c r="D103" s="96"/>
      <c r="E103" s="97"/>
      <c r="F103" s="94"/>
      <c r="G103" s="55" t="s">
        <v>1</v>
      </c>
    </row>
    <row r="104" spans="1:6" ht="20.25">
      <c r="A104" s="94"/>
      <c r="B104" s="94"/>
      <c r="C104" s="95"/>
      <c r="D104" s="96"/>
      <c r="E104" s="97"/>
      <c r="F104" s="94"/>
    </row>
    <row r="105" spans="1:6" ht="20.25">
      <c r="A105" s="94"/>
      <c r="B105" s="94"/>
      <c r="C105" s="95"/>
      <c r="D105" s="96"/>
      <c r="E105" s="97"/>
      <c r="F105" s="94"/>
    </row>
  </sheetData>
  <sheetProtection/>
  <printOptions horizontalCentered="1"/>
  <pageMargins left="0.7" right="0.7" top="1" bottom="0.75" header="0.3" footer="0.3"/>
  <pageSetup fitToHeight="1" fitToWidth="1" horizontalDpi="600" verticalDpi="600" orientation="portrait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6"/>
  <sheetViews>
    <sheetView zoomScale="75" zoomScaleNormal="75" zoomScalePageLayoutView="0" workbookViewId="0" topLeftCell="A16">
      <selection activeCell="E31" sqref="E31"/>
    </sheetView>
  </sheetViews>
  <sheetFormatPr defaultColWidth="9.140625" defaultRowHeight="12.75"/>
  <cols>
    <col min="1" max="1" width="77.140625" style="55" customWidth="1"/>
    <col min="2" max="2" width="15.140625" style="55" customWidth="1"/>
    <col min="3" max="3" width="15.28125" style="98" customWidth="1"/>
    <col min="4" max="4" width="15.00390625" style="99" customWidth="1"/>
    <col min="5" max="5" width="15.7109375" style="100" customWidth="1"/>
    <col min="6" max="6" width="17.57421875" style="55" customWidth="1"/>
    <col min="7" max="7" width="9.140625" style="55" customWidth="1"/>
    <col min="8" max="8" width="9.8515625" style="55" bestFit="1" customWidth="1"/>
    <col min="9" max="16384" width="9.140625" style="55" customWidth="1"/>
  </cols>
  <sheetData>
    <row r="1" spans="1:7" s="6" customFormat="1" ht="26.25">
      <c r="A1" s="118" t="s">
        <v>0</v>
      </c>
      <c r="B1" s="119"/>
      <c r="C1" s="120"/>
      <c r="D1" s="120"/>
      <c r="E1" s="121"/>
      <c r="F1" s="122"/>
      <c r="G1" s="128"/>
    </row>
    <row r="2" spans="1:7" s="6" customFormat="1" ht="27" thickBot="1">
      <c r="A2" s="123" t="s">
        <v>60</v>
      </c>
      <c r="B2" s="124"/>
      <c r="C2" s="125"/>
      <c r="D2" s="125"/>
      <c r="E2" s="126"/>
      <c r="F2" s="127"/>
      <c r="G2" s="128"/>
    </row>
    <row r="3" spans="1:7" s="14" customFormat="1" ht="24" thickBot="1">
      <c r="A3" s="129"/>
      <c r="B3" s="129"/>
      <c r="C3" s="128" t="s">
        <v>1</v>
      </c>
      <c r="D3" s="128"/>
      <c r="E3" s="130"/>
      <c r="F3" s="128"/>
      <c r="G3" s="128"/>
    </row>
    <row r="4" spans="1:8" s="19" customFormat="1" ht="21" customHeight="1" thickBot="1">
      <c r="A4" s="15" t="s">
        <v>2</v>
      </c>
      <c r="B4" s="24"/>
      <c r="C4" s="23"/>
      <c r="D4" s="23"/>
      <c r="E4" s="26"/>
      <c r="F4" s="18"/>
      <c r="G4" s="131"/>
      <c r="H4" s="20"/>
    </row>
    <row r="5" spans="1:8" s="19" customFormat="1" ht="20.25">
      <c r="A5" s="132" t="s">
        <v>3</v>
      </c>
      <c r="B5" s="132"/>
      <c r="C5" s="23"/>
      <c r="D5" s="23"/>
      <c r="E5" s="133">
        <v>71.02</v>
      </c>
      <c r="F5" s="22">
        <f>E5/E8</f>
        <v>0.029173393142486268</v>
      </c>
      <c r="G5" s="131"/>
      <c r="H5" s="111" t="s">
        <v>1</v>
      </c>
    </row>
    <row r="6" spans="1:8" s="19" customFormat="1" ht="20.25">
      <c r="A6" s="132" t="s">
        <v>40</v>
      </c>
      <c r="C6" s="23"/>
      <c r="D6" s="23"/>
      <c r="E6" s="133">
        <v>952.37</v>
      </c>
      <c r="F6" s="22">
        <f>E6/E8</f>
        <v>0.39121183366811674</v>
      </c>
      <c r="G6" s="131"/>
      <c r="H6" s="132"/>
    </row>
    <row r="7" spans="1:8" s="19" customFormat="1" ht="21" thickBot="1">
      <c r="A7" s="132" t="s">
        <v>4</v>
      </c>
      <c r="B7" s="132"/>
      <c r="C7" s="23"/>
      <c r="D7" s="23"/>
      <c r="E7" s="133">
        <v>1411.02</v>
      </c>
      <c r="F7" s="22">
        <f>E7/E8</f>
        <v>0.579614773189397</v>
      </c>
      <c r="G7" s="131"/>
      <c r="H7" s="111"/>
    </row>
    <row r="8" spans="1:8" s="19" customFormat="1" ht="21" customHeight="1" thickBot="1">
      <c r="A8" s="132" t="s">
        <v>28</v>
      </c>
      <c r="B8" s="131"/>
      <c r="C8" s="23"/>
      <c r="D8" s="23"/>
      <c r="E8" s="25">
        <f>SUM(E5:E7)</f>
        <v>2434.41</v>
      </c>
      <c r="F8" s="18"/>
      <c r="G8" s="131"/>
      <c r="H8" s="111"/>
    </row>
    <row r="9" spans="1:8" s="19" customFormat="1" ht="21" customHeight="1">
      <c r="A9" s="132"/>
      <c r="B9" s="131"/>
      <c r="C9" s="23"/>
      <c r="D9" s="23"/>
      <c r="E9" s="26"/>
      <c r="F9" s="18"/>
      <c r="G9" s="131"/>
      <c r="H9" s="111"/>
    </row>
    <row r="10" spans="1:8" s="19" customFormat="1" ht="21" customHeight="1" thickBot="1">
      <c r="A10" s="24"/>
      <c r="B10" s="24"/>
      <c r="C10" s="23"/>
      <c r="D10" s="23"/>
      <c r="E10" s="131"/>
      <c r="F10" s="26"/>
      <c r="G10" s="131"/>
      <c r="H10" s="110"/>
    </row>
    <row r="11" spans="1:8" s="19" customFormat="1" ht="21" thickBot="1">
      <c r="A11" s="27" t="s">
        <v>45</v>
      </c>
      <c r="B11" s="107"/>
      <c r="C11" s="28"/>
      <c r="D11" s="29"/>
      <c r="E11" s="26"/>
      <c r="F11" s="35"/>
      <c r="G11" s="131"/>
      <c r="H11" s="20"/>
    </row>
    <row r="12" spans="1:8" s="19" customFormat="1" ht="20.25">
      <c r="A12" s="134" t="s">
        <v>5</v>
      </c>
      <c r="B12" s="134"/>
      <c r="C12" s="135"/>
      <c r="D12" s="136"/>
      <c r="E12" s="137">
        <f>53.72</f>
        <v>53.72</v>
      </c>
      <c r="F12" s="35"/>
      <c r="G12" s="131" t="s">
        <v>1</v>
      </c>
      <c r="H12" s="113"/>
    </row>
    <row r="13" spans="1:8" s="19" customFormat="1" ht="20.25">
      <c r="A13" s="134" t="s">
        <v>43</v>
      </c>
      <c r="B13" s="134" t="s">
        <v>1</v>
      </c>
      <c r="C13" s="135"/>
      <c r="D13" s="136"/>
      <c r="E13" s="137">
        <v>461.46</v>
      </c>
      <c r="F13" s="35"/>
      <c r="G13" s="131"/>
      <c r="H13" s="113"/>
    </row>
    <row r="14" spans="1:8" s="19" customFormat="1" ht="20.25">
      <c r="A14" s="134" t="s">
        <v>58</v>
      </c>
      <c r="B14" s="134"/>
      <c r="C14" s="135" t="s">
        <v>10</v>
      </c>
      <c r="D14" s="136"/>
      <c r="E14" s="137">
        <v>102.64</v>
      </c>
      <c r="F14" s="35"/>
      <c r="G14" s="131"/>
      <c r="H14" s="113"/>
    </row>
    <row r="15" spans="1:8" s="19" customFormat="1" ht="20.25">
      <c r="A15" s="94" t="s">
        <v>47</v>
      </c>
      <c r="B15" s="94"/>
      <c r="C15" s="138"/>
      <c r="D15" s="138"/>
      <c r="E15" s="140">
        <v>0</v>
      </c>
      <c r="F15" s="46"/>
      <c r="G15" s="131"/>
      <c r="H15" s="20"/>
    </row>
    <row r="16" spans="1:8" s="19" customFormat="1" ht="20.25">
      <c r="A16" s="134" t="s">
        <v>6</v>
      </c>
      <c r="B16" s="134"/>
      <c r="C16" s="135"/>
      <c r="D16" s="136"/>
      <c r="E16" s="137">
        <f>162.76+28.42</f>
        <v>191.18</v>
      </c>
      <c r="F16" s="35"/>
      <c r="G16" s="131" t="s">
        <v>1</v>
      </c>
      <c r="H16" s="20" t="s">
        <v>1</v>
      </c>
    </row>
    <row r="17" spans="1:8" s="19" customFormat="1" ht="20.25">
      <c r="A17" s="134" t="s">
        <v>8</v>
      </c>
      <c r="B17" s="134"/>
      <c r="C17" s="135"/>
      <c r="D17" s="136"/>
      <c r="E17" s="137">
        <v>77</v>
      </c>
      <c r="F17" s="35"/>
      <c r="G17" s="131" t="s">
        <v>1</v>
      </c>
      <c r="H17" s="20"/>
    </row>
    <row r="18" spans="1:8" s="19" customFormat="1" ht="20.25">
      <c r="A18" s="134" t="s">
        <v>7</v>
      </c>
      <c r="B18" s="134"/>
      <c r="C18" s="135"/>
      <c r="D18" s="136"/>
      <c r="E18" s="140">
        <v>0</v>
      </c>
      <c r="F18" s="35"/>
      <c r="G18" s="131"/>
      <c r="H18" s="20"/>
    </row>
    <row r="19" spans="1:8" s="19" customFormat="1" ht="20.25">
      <c r="A19" s="134" t="s">
        <v>9</v>
      </c>
      <c r="B19" s="134"/>
      <c r="C19" s="135"/>
      <c r="D19" s="136"/>
      <c r="E19" s="140"/>
      <c r="F19" s="35"/>
      <c r="G19" s="131"/>
      <c r="H19" s="20"/>
    </row>
    <row r="20" spans="1:8" s="19" customFormat="1" ht="20.25">
      <c r="A20" s="134" t="s">
        <v>48</v>
      </c>
      <c r="B20" s="134"/>
      <c r="C20" s="135"/>
      <c r="D20" s="136"/>
      <c r="E20" s="140">
        <v>0</v>
      </c>
      <c r="F20" s="35"/>
      <c r="G20" s="131"/>
      <c r="H20" s="20"/>
    </row>
    <row r="21" spans="1:8" s="19" customFormat="1" ht="21" thickBot="1">
      <c r="A21" s="134" t="s">
        <v>49</v>
      </c>
      <c r="B21" s="134"/>
      <c r="C21" s="135"/>
      <c r="D21" s="136"/>
      <c r="E21" s="133">
        <v>23.27</v>
      </c>
      <c r="F21" s="35"/>
      <c r="G21" s="131" t="s">
        <v>1</v>
      </c>
      <c r="H21" s="20"/>
    </row>
    <row r="22" spans="1:8" s="19" customFormat="1" ht="21" thickBot="1">
      <c r="A22" s="134"/>
      <c r="B22" s="134"/>
      <c r="C22" s="135"/>
      <c r="D22" s="136"/>
      <c r="E22" s="25">
        <f>SUM(E12:E21)</f>
        <v>909.27</v>
      </c>
      <c r="F22" s="35"/>
      <c r="G22" s="131"/>
      <c r="H22" s="20"/>
    </row>
    <row r="23" spans="1:8" s="19" customFormat="1" ht="21" thickBot="1">
      <c r="A23" s="134"/>
      <c r="B23" s="134"/>
      <c r="C23" s="135"/>
      <c r="D23" s="136"/>
      <c r="E23" s="37"/>
      <c r="F23" s="35"/>
      <c r="G23" s="131"/>
      <c r="H23" s="20"/>
    </row>
    <row r="24" spans="1:8" s="19" customFormat="1" ht="21" thickBot="1">
      <c r="A24" s="141" t="s">
        <v>53</v>
      </c>
      <c r="B24" s="142"/>
      <c r="C24" s="143"/>
      <c r="D24" s="144"/>
      <c r="E24" s="145"/>
      <c r="F24" s="35" t="s">
        <v>10</v>
      </c>
      <c r="G24" s="131"/>
      <c r="H24" s="20"/>
    </row>
    <row r="25" spans="1:7" ht="20.25">
      <c r="A25" s="94"/>
      <c r="B25" s="94"/>
      <c r="C25" s="95"/>
      <c r="D25" s="96"/>
      <c r="E25" s="146"/>
      <c r="F25" s="94"/>
      <c r="G25" s="94"/>
    </row>
    <row r="26" spans="1:8" s="19" customFormat="1" ht="20.25">
      <c r="A26" s="94" t="s">
        <v>37</v>
      </c>
      <c r="B26" s="94"/>
      <c r="C26" s="138"/>
      <c r="D26" s="138"/>
      <c r="E26" s="213">
        <v>0</v>
      </c>
      <c r="F26" s="135"/>
      <c r="G26" s="131"/>
      <c r="H26" s="20"/>
    </row>
    <row r="27" spans="1:8" s="19" customFormat="1" ht="20.25">
      <c r="A27" s="94" t="s">
        <v>11</v>
      </c>
      <c r="B27" s="94"/>
      <c r="C27" s="138"/>
      <c r="D27" s="138"/>
      <c r="E27" s="214">
        <v>6.56</v>
      </c>
      <c r="F27" s="138"/>
      <c r="G27" s="131"/>
      <c r="H27" s="20"/>
    </row>
    <row r="28" spans="1:8" s="19" customFormat="1" ht="20.25">
      <c r="A28" s="94" t="s">
        <v>12</v>
      </c>
      <c r="B28" s="94"/>
      <c r="C28" s="138"/>
      <c r="D28" s="138"/>
      <c r="E28" s="215">
        <v>9.43</v>
      </c>
      <c r="F28" s="138"/>
      <c r="G28" s="131"/>
      <c r="H28" s="20"/>
    </row>
    <row r="29" spans="1:8" s="19" customFormat="1" ht="20.25">
      <c r="A29" s="94" t="s">
        <v>13</v>
      </c>
      <c r="B29" s="94"/>
      <c r="C29" s="138"/>
      <c r="D29" s="138"/>
      <c r="E29" s="214">
        <v>28.62</v>
      </c>
      <c r="F29" s="138"/>
      <c r="G29" s="131"/>
      <c r="H29" s="20"/>
    </row>
    <row r="30" spans="1:8" s="19" customFormat="1" ht="20.25">
      <c r="A30" s="94" t="s">
        <v>14</v>
      </c>
      <c r="B30" s="94"/>
      <c r="C30" s="138"/>
      <c r="D30" s="138"/>
      <c r="E30" s="215">
        <v>2.45</v>
      </c>
      <c r="F30" s="138"/>
      <c r="G30" s="131"/>
      <c r="H30" s="20"/>
    </row>
    <row r="31" spans="1:8" s="19" customFormat="1" ht="20.25">
      <c r="A31" s="94" t="s">
        <v>15</v>
      </c>
      <c r="B31" s="94"/>
      <c r="C31" s="138"/>
      <c r="D31" s="138"/>
      <c r="E31" s="214">
        <f>1950*0.0004</f>
        <v>0.78</v>
      </c>
      <c r="F31" s="138"/>
      <c r="G31" s="131"/>
      <c r="H31" s="20"/>
    </row>
    <row r="32" spans="1:8" s="19" customFormat="1" ht="20.25">
      <c r="A32" s="94" t="s">
        <v>16</v>
      </c>
      <c r="B32" s="94"/>
      <c r="C32" s="138"/>
      <c r="D32" s="138"/>
      <c r="E32" s="215">
        <v>2.57</v>
      </c>
      <c r="F32" s="138"/>
      <c r="G32" s="131" t="s">
        <v>1</v>
      </c>
      <c r="H32" s="20"/>
    </row>
    <row r="33" spans="1:8" s="19" customFormat="1" ht="20.25">
      <c r="A33" s="94" t="s">
        <v>17</v>
      </c>
      <c r="B33" s="94"/>
      <c r="C33" s="138"/>
      <c r="D33" s="138"/>
      <c r="E33" s="213">
        <v>0</v>
      </c>
      <c r="F33" s="138" t="s">
        <v>1</v>
      </c>
      <c r="G33" s="131" t="s">
        <v>1</v>
      </c>
      <c r="H33" s="20"/>
    </row>
    <row r="34" spans="1:8" s="19" customFormat="1" ht="20.25">
      <c r="A34" s="94" t="s">
        <v>38</v>
      </c>
      <c r="B34" s="94"/>
      <c r="C34" s="138"/>
      <c r="D34" s="138"/>
      <c r="E34" s="216">
        <f>2400/2000</f>
        <v>1.2</v>
      </c>
      <c r="F34" s="136"/>
      <c r="G34" s="131"/>
      <c r="H34" s="20"/>
    </row>
    <row r="35" spans="1:8" s="19" customFormat="1" ht="20.25">
      <c r="A35" s="94" t="s">
        <v>52</v>
      </c>
      <c r="B35" s="94"/>
      <c r="C35" s="138"/>
      <c r="D35" s="138"/>
      <c r="E35" s="213">
        <v>0</v>
      </c>
      <c r="F35" s="135"/>
      <c r="G35" s="131" t="s">
        <v>1</v>
      </c>
      <c r="H35" s="20"/>
    </row>
    <row r="36" spans="1:8" s="19" customFormat="1" ht="20.25">
      <c r="A36" s="94" t="s">
        <v>18</v>
      </c>
      <c r="B36" s="94"/>
      <c r="C36" s="138"/>
      <c r="D36" s="138"/>
      <c r="E36" s="213">
        <v>0</v>
      </c>
      <c r="F36" s="135" t="s">
        <v>1</v>
      </c>
      <c r="G36" s="131" t="s">
        <v>1</v>
      </c>
      <c r="H36" s="20"/>
    </row>
    <row r="37" spans="1:8" s="19" customFormat="1" ht="20.25">
      <c r="A37" s="94"/>
      <c r="B37" s="94"/>
      <c r="C37" s="138"/>
      <c r="D37" s="138"/>
      <c r="E37" s="26">
        <f>SUM(E26:E36)</f>
        <v>51.61000000000001</v>
      </c>
      <c r="F37" s="135"/>
      <c r="G37" s="131"/>
      <c r="H37" s="20"/>
    </row>
    <row r="38" spans="1:8" s="19" customFormat="1" ht="21" thickBot="1">
      <c r="A38" s="150"/>
      <c r="B38" s="150"/>
      <c r="C38" s="138"/>
      <c r="D38" s="151"/>
      <c r="E38" s="26"/>
      <c r="F38" s="46"/>
      <c r="G38" s="131"/>
      <c r="H38" s="20"/>
    </row>
    <row r="39" spans="1:8" s="19" customFormat="1" ht="21" thickBot="1">
      <c r="A39" s="15" t="s">
        <v>19</v>
      </c>
      <c r="B39" s="24"/>
      <c r="C39" s="152"/>
      <c r="D39" s="132"/>
      <c r="E39" s="153"/>
      <c r="F39" s="18"/>
      <c r="G39" s="131" t="s">
        <v>1</v>
      </c>
      <c r="H39" s="20"/>
    </row>
    <row r="40" spans="1:8" s="19" customFormat="1" ht="20.25">
      <c r="A40" s="132" t="s">
        <v>20</v>
      </c>
      <c r="B40" s="132"/>
      <c r="C40" s="23"/>
      <c r="D40" s="23" t="s">
        <v>1</v>
      </c>
      <c r="E40" s="217">
        <f>57.5+37.82</f>
        <v>95.32</v>
      </c>
      <c r="F40" s="18"/>
      <c r="G40" s="131"/>
      <c r="H40" s="20"/>
    </row>
    <row r="41" spans="1:8" s="19" customFormat="1" ht="20.25">
      <c r="A41" s="132" t="s">
        <v>39</v>
      </c>
      <c r="B41" s="132"/>
      <c r="C41" s="23"/>
      <c r="D41" s="23"/>
      <c r="E41" s="217">
        <v>6.85</v>
      </c>
      <c r="F41" s="18"/>
      <c r="G41" s="131"/>
      <c r="H41" s="20" t="s">
        <v>1</v>
      </c>
    </row>
    <row r="42" spans="1:8" s="19" customFormat="1" ht="20.25">
      <c r="A42" s="132" t="s">
        <v>21</v>
      </c>
      <c r="B42" s="132"/>
      <c r="C42" s="23"/>
      <c r="D42" s="23"/>
      <c r="E42" s="216">
        <v>0</v>
      </c>
      <c r="F42" s="18"/>
      <c r="G42" s="131"/>
      <c r="H42" s="20"/>
    </row>
    <row r="43" spans="1:8" s="19" customFormat="1" ht="20.25">
      <c r="A43" s="132" t="s">
        <v>22</v>
      </c>
      <c r="B43" s="132"/>
      <c r="C43" s="23"/>
      <c r="D43" s="23"/>
      <c r="E43" s="57">
        <v>19.54</v>
      </c>
      <c r="F43" s="18"/>
      <c r="G43" s="131"/>
      <c r="H43" s="20"/>
    </row>
    <row r="44" spans="1:8" s="19" customFormat="1" ht="20.25">
      <c r="A44" s="132" t="s">
        <v>23</v>
      </c>
      <c r="B44" s="132"/>
      <c r="C44" s="23"/>
      <c r="D44" s="23"/>
      <c r="E44" s="212">
        <v>83.9</v>
      </c>
      <c r="F44" s="18"/>
      <c r="G44" s="131"/>
      <c r="H44" s="20"/>
    </row>
    <row r="45" spans="1:8" s="19" customFormat="1" ht="21" customHeight="1">
      <c r="A45" s="132" t="s">
        <v>24</v>
      </c>
      <c r="B45" s="132"/>
      <c r="C45" s="23"/>
      <c r="D45" s="23"/>
      <c r="E45" s="212">
        <v>1.5</v>
      </c>
      <c r="F45" s="18" t="s">
        <v>1</v>
      </c>
      <c r="G45" s="131"/>
      <c r="H45" s="20"/>
    </row>
    <row r="46" spans="1:8" s="19" customFormat="1" ht="21" customHeight="1">
      <c r="A46" s="132" t="s">
        <v>50</v>
      </c>
      <c r="B46" s="132"/>
      <c r="C46" s="23"/>
      <c r="D46" s="23"/>
      <c r="E46" s="212">
        <v>2.1</v>
      </c>
      <c r="F46" s="18"/>
      <c r="G46" s="131"/>
      <c r="H46" s="20"/>
    </row>
    <row r="47" spans="1:8" s="19" customFormat="1" ht="21" customHeight="1" thickBot="1">
      <c r="A47" s="132" t="s">
        <v>51</v>
      </c>
      <c r="B47" s="132"/>
      <c r="C47" s="23"/>
      <c r="D47" s="23"/>
      <c r="E47" s="212">
        <v>1.41</v>
      </c>
      <c r="F47" s="18"/>
      <c r="G47" s="131"/>
      <c r="H47" s="20"/>
    </row>
    <row r="48" spans="1:8" s="19" customFormat="1" ht="21" customHeight="1" thickBot="1">
      <c r="A48" s="132" t="s">
        <v>1</v>
      </c>
      <c r="B48" s="132"/>
      <c r="C48" s="23"/>
      <c r="D48" s="23"/>
      <c r="E48" s="115">
        <f>SUM(E40:E47)</f>
        <v>210.61999999999998</v>
      </c>
      <c r="F48" s="18"/>
      <c r="G48" s="131"/>
      <c r="H48" s="20"/>
    </row>
    <row r="49" spans="1:7" s="49" customFormat="1" ht="21" customHeight="1" thickBot="1">
      <c r="A49" s="132"/>
      <c r="B49" s="132"/>
      <c r="C49" s="23"/>
      <c r="D49" s="23"/>
      <c r="E49" s="26"/>
      <c r="F49" s="18"/>
      <c r="G49" s="154"/>
    </row>
    <row r="50" spans="1:8" s="19" customFormat="1" ht="21" customHeight="1" thickBot="1">
      <c r="A50" s="15" t="s">
        <v>25</v>
      </c>
      <c r="B50" s="24"/>
      <c r="C50" s="50"/>
      <c r="D50" s="24"/>
      <c r="E50" s="52">
        <f>E22+E48</f>
        <v>1119.8899999999999</v>
      </c>
      <c r="F50" s="18"/>
      <c r="G50" s="131"/>
      <c r="H50" s="20"/>
    </row>
    <row r="51" spans="1:8" s="19" customFormat="1" ht="18.75" customHeight="1">
      <c r="A51" s="132"/>
      <c r="B51" s="132"/>
      <c r="C51" s="23"/>
      <c r="D51" s="23"/>
      <c r="E51" s="26"/>
      <c r="F51" s="18"/>
      <c r="G51" s="131"/>
      <c r="H51" s="20"/>
    </row>
    <row r="52" spans="1:7" ht="20.25">
      <c r="A52" s="132"/>
      <c r="B52" s="132"/>
      <c r="C52" s="132"/>
      <c r="D52" s="132"/>
      <c r="E52" s="26"/>
      <c r="F52" s="128"/>
      <c r="G52" s="94"/>
    </row>
    <row r="53" spans="1:7" s="42" customFormat="1" ht="20.25">
      <c r="A53" s="155" t="s">
        <v>26</v>
      </c>
      <c r="B53" s="155"/>
      <c r="C53" s="132"/>
      <c r="D53" s="132"/>
      <c r="E53" s="57">
        <f>B100</f>
        <v>3554.2999999999993</v>
      </c>
      <c r="F53" s="58">
        <v>1</v>
      </c>
      <c r="G53" s="94"/>
    </row>
    <row r="54" spans="1:7" ht="20.25">
      <c r="A54" s="156" t="s">
        <v>27</v>
      </c>
      <c r="B54" s="156"/>
      <c r="C54" s="157"/>
      <c r="D54" s="158"/>
      <c r="E54" s="62">
        <f>E50</f>
        <v>1119.8899999999999</v>
      </c>
      <c r="F54" s="58">
        <f>E54/E53</f>
        <v>0.31508032523985036</v>
      </c>
      <c r="G54" s="94"/>
    </row>
    <row r="55" spans="1:7" ht="20.25">
      <c r="A55" s="24" t="s">
        <v>28</v>
      </c>
      <c r="B55" s="24"/>
      <c r="C55" s="159"/>
      <c r="D55" s="159"/>
      <c r="E55" s="62">
        <f>SUM(E53-E54)</f>
        <v>2434.4099999999994</v>
      </c>
      <c r="F55" s="58">
        <f>F53-F54</f>
        <v>0.6849196747601496</v>
      </c>
      <c r="G55" s="94"/>
    </row>
    <row r="56" spans="1:7" ht="20.25">
      <c r="A56" s="160"/>
      <c r="B56" s="160"/>
      <c r="C56" s="161"/>
      <c r="D56" s="162"/>
      <c r="E56" s="103"/>
      <c r="F56" s="163"/>
      <c r="G56" s="94"/>
    </row>
    <row r="57" spans="1:8" s="19" customFormat="1" ht="20.25">
      <c r="A57" s="107" t="s">
        <v>43</v>
      </c>
      <c r="B57" s="134" t="s">
        <v>1</v>
      </c>
      <c r="C57" s="135"/>
      <c r="D57" s="136"/>
      <c r="E57" s="57">
        <v>1362.31</v>
      </c>
      <c r="F57" s="207"/>
      <c r="G57" s="131"/>
      <c r="H57" s="113"/>
    </row>
    <row r="58" spans="1:7" ht="20.25">
      <c r="A58" s="160"/>
      <c r="B58" s="160"/>
      <c r="C58" s="161"/>
      <c r="D58" s="164"/>
      <c r="E58" s="208"/>
      <c r="F58" s="209"/>
      <c r="G58" s="94"/>
    </row>
    <row r="59" spans="1:8" s="19" customFormat="1" ht="20.25">
      <c r="A59" s="165" t="s">
        <v>29</v>
      </c>
      <c r="B59" s="165"/>
      <c r="C59" s="23"/>
      <c r="D59" s="23"/>
      <c r="E59" s="210"/>
      <c r="F59" s="70">
        <v>446.69</v>
      </c>
      <c r="G59" s="131"/>
      <c r="H59" s="20"/>
    </row>
    <row r="60" spans="1:7" ht="20.25">
      <c r="A60" s="167"/>
      <c r="B60" s="167"/>
      <c r="C60" s="168"/>
      <c r="D60" s="169"/>
      <c r="E60" s="103"/>
      <c r="F60" s="109"/>
      <c r="G60" s="170"/>
    </row>
    <row r="61" spans="1:8" ht="20.25">
      <c r="A61" s="171" t="s">
        <v>30</v>
      </c>
      <c r="B61" s="171"/>
      <c r="C61" s="172"/>
      <c r="D61" s="173"/>
      <c r="E61" s="174"/>
      <c r="F61" s="81">
        <v>0</v>
      </c>
      <c r="G61" s="170"/>
      <c r="H61" s="82"/>
    </row>
    <row r="62" spans="1:7" ht="20.25">
      <c r="A62" s="171" t="s">
        <v>31</v>
      </c>
      <c r="B62" s="171"/>
      <c r="C62" s="175"/>
      <c r="D62" s="176"/>
      <c r="E62" s="103"/>
      <c r="F62" s="81">
        <v>0</v>
      </c>
      <c r="G62" s="94"/>
    </row>
    <row r="63" spans="1:7" ht="20.25">
      <c r="A63" s="171" t="s">
        <v>44</v>
      </c>
      <c r="B63" s="171"/>
      <c r="C63" s="175" t="s">
        <v>1</v>
      </c>
      <c r="D63" s="176"/>
      <c r="E63" s="103"/>
      <c r="F63" s="109"/>
      <c r="G63" s="94"/>
    </row>
    <row r="64" spans="1:7" ht="21" thickBot="1">
      <c r="A64" s="94"/>
      <c r="B64" s="94"/>
      <c r="C64" s="94"/>
      <c r="D64" s="94"/>
      <c r="E64" s="94"/>
      <c r="F64" s="177"/>
      <c r="G64" s="94"/>
    </row>
    <row r="65" spans="1:7" ht="26.25">
      <c r="A65" s="118" t="s">
        <v>0</v>
      </c>
      <c r="B65" s="119"/>
      <c r="C65" s="120"/>
      <c r="D65" s="120"/>
      <c r="E65" s="121"/>
      <c r="F65" s="122"/>
      <c r="G65" s="94"/>
    </row>
    <row r="66" spans="1:7" ht="27" thickBot="1">
      <c r="A66" s="123" t="s">
        <v>60</v>
      </c>
      <c r="B66" s="124"/>
      <c r="C66" s="125"/>
      <c r="D66" s="125"/>
      <c r="E66" s="126"/>
      <c r="F66" s="127"/>
      <c r="G66" s="94"/>
    </row>
    <row r="67" spans="1:7" ht="20.25">
      <c r="A67" s="94"/>
      <c r="B67" s="94"/>
      <c r="C67" s="94"/>
      <c r="D67" s="94"/>
      <c r="E67" s="94"/>
      <c r="F67" s="177"/>
      <c r="G67" s="94" t="s">
        <v>1</v>
      </c>
    </row>
    <row r="68" spans="1:7" ht="101.25">
      <c r="A68" s="178" t="s">
        <v>32</v>
      </c>
      <c r="B68" s="179" t="s">
        <v>41</v>
      </c>
      <c r="C68" s="179" t="s">
        <v>42</v>
      </c>
      <c r="D68" s="179" t="s">
        <v>33</v>
      </c>
      <c r="E68" s="179" t="s">
        <v>34</v>
      </c>
      <c r="F68" s="179" t="s">
        <v>35</v>
      </c>
      <c r="G68" s="170"/>
    </row>
    <row r="69" spans="1:7" ht="20.25">
      <c r="A69" s="180">
        <v>40299</v>
      </c>
      <c r="B69" s="197">
        <v>43.34</v>
      </c>
      <c r="C69" s="194">
        <v>10.72</v>
      </c>
      <c r="D69" s="198">
        <v>83</v>
      </c>
      <c r="E69" s="198">
        <v>2</v>
      </c>
      <c r="F69" s="198">
        <v>1</v>
      </c>
      <c r="G69" s="182"/>
    </row>
    <row r="70" spans="1:7" ht="20.25">
      <c r="A70" s="180">
        <v>40300</v>
      </c>
      <c r="B70" s="197">
        <v>16.13</v>
      </c>
      <c r="C70" s="195">
        <v>4.4</v>
      </c>
      <c r="D70" s="198">
        <v>76</v>
      </c>
      <c r="E70" s="203">
        <v>0</v>
      </c>
      <c r="F70" s="203">
        <v>0</v>
      </c>
      <c r="G70" s="182"/>
    </row>
    <row r="71" spans="1:7" ht="20.25">
      <c r="A71" s="180">
        <v>40301</v>
      </c>
      <c r="B71" s="197">
        <v>170.47</v>
      </c>
      <c r="C71" s="195">
        <v>11.77</v>
      </c>
      <c r="D71" s="198">
        <v>2</v>
      </c>
      <c r="E71" s="198">
        <v>20</v>
      </c>
      <c r="F71" s="198">
        <v>3</v>
      </c>
      <c r="G71" s="182"/>
    </row>
    <row r="72" spans="1:7" ht="20.25">
      <c r="A72" s="180">
        <v>40302</v>
      </c>
      <c r="B72" s="197">
        <v>155.31</v>
      </c>
      <c r="C72" s="195">
        <v>48.74</v>
      </c>
      <c r="D72" s="198">
        <v>100</v>
      </c>
      <c r="E72" s="198">
        <v>17</v>
      </c>
      <c r="F72" s="198">
        <v>1</v>
      </c>
      <c r="G72" s="182"/>
    </row>
    <row r="73" spans="1:7" ht="20.25">
      <c r="A73" s="180">
        <v>40303</v>
      </c>
      <c r="B73" s="197">
        <v>161.68</v>
      </c>
      <c r="C73" s="195">
        <v>34.91</v>
      </c>
      <c r="D73" s="198">
        <v>94</v>
      </c>
      <c r="E73" s="198">
        <v>14</v>
      </c>
      <c r="F73" s="198">
        <v>2</v>
      </c>
      <c r="G73" s="182"/>
    </row>
    <row r="74" spans="1:7" ht="20.25">
      <c r="A74" s="180">
        <v>40304</v>
      </c>
      <c r="B74" s="197">
        <v>169.9</v>
      </c>
      <c r="C74" s="195">
        <v>41.15</v>
      </c>
      <c r="D74" s="198">
        <v>89</v>
      </c>
      <c r="E74" s="198">
        <v>22</v>
      </c>
      <c r="F74" s="203">
        <v>0</v>
      </c>
      <c r="G74" s="182"/>
    </row>
    <row r="75" spans="1:7" ht="20.25">
      <c r="A75" s="180">
        <v>40305</v>
      </c>
      <c r="B75" s="197">
        <v>126.75</v>
      </c>
      <c r="C75" s="195">
        <v>26.3</v>
      </c>
      <c r="D75" s="198">
        <v>108</v>
      </c>
      <c r="E75" s="198">
        <v>16</v>
      </c>
      <c r="F75" s="198">
        <v>4</v>
      </c>
      <c r="G75" s="182"/>
    </row>
    <row r="76" spans="1:7" ht="20.25">
      <c r="A76" s="180">
        <v>40306</v>
      </c>
      <c r="B76" s="197">
        <v>53.62</v>
      </c>
      <c r="C76" s="195">
        <v>18.76</v>
      </c>
      <c r="D76" s="198">
        <v>96</v>
      </c>
      <c r="E76" s="198">
        <v>2</v>
      </c>
      <c r="F76" s="203">
        <v>0</v>
      </c>
      <c r="G76" s="182"/>
    </row>
    <row r="77" spans="1:8" ht="20.25">
      <c r="A77" s="180">
        <v>40307</v>
      </c>
      <c r="B77" s="197">
        <v>10.96</v>
      </c>
      <c r="C77" s="195">
        <v>3.76</v>
      </c>
      <c r="D77" s="198">
        <v>60</v>
      </c>
      <c r="E77" s="203">
        <v>0</v>
      </c>
      <c r="F77" s="203">
        <v>0</v>
      </c>
      <c r="G77" s="182"/>
      <c r="H77" s="55" t="s">
        <v>1</v>
      </c>
    </row>
    <row r="78" spans="1:7" ht="20.25">
      <c r="A78" s="180">
        <v>40308</v>
      </c>
      <c r="B78" s="197">
        <v>105.94</v>
      </c>
      <c r="C78" s="195">
        <v>7.58</v>
      </c>
      <c r="D78" s="198">
        <v>1</v>
      </c>
      <c r="E78" s="198">
        <v>14</v>
      </c>
      <c r="F78" s="198">
        <v>1</v>
      </c>
      <c r="G78" s="182"/>
    </row>
    <row r="79" spans="1:7" ht="20.25">
      <c r="A79" s="180">
        <v>40309</v>
      </c>
      <c r="B79" s="197">
        <v>143.08</v>
      </c>
      <c r="C79" s="195">
        <v>36.14</v>
      </c>
      <c r="D79" s="198">
        <v>78</v>
      </c>
      <c r="E79" s="198">
        <v>18</v>
      </c>
      <c r="F79" s="198">
        <v>3</v>
      </c>
      <c r="G79" s="182"/>
    </row>
    <row r="80" spans="1:7" ht="20.25">
      <c r="A80" s="180">
        <v>40310</v>
      </c>
      <c r="B80" s="197">
        <v>114.25</v>
      </c>
      <c r="C80" s="195">
        <v>40.02</v>
      </c>
      <c r="D80" s="198">
        <v>79</v>
      </c>
      <c r="E80" s="198">
        <v>14</v>
      </c>
      <c r="F80" s="203">
        <v>0</v>
      </c>
      <c r="G80" s="182"/>
    </row>
    <row r="81" spans="1:7" ht="20.25">
      <c r="A81" s="180">
        <v>40311</v>
      </c>
      <c r="B81" s="197">
        <v>150.8</v>
      </c>
      <c r="C81" s="195">
        <v>40.31</v>
      </c>
      <c r="D81" s="198">
        <v>80</v>
      </c>
      <c r="E81" s="198">
        <v>24</v>
      </c>
      <c r="F81" s="198">
        <v>1</v>
      </c>
      <c r="G81" s="182"/>
    </row>
    <row r="82" spans="1:7" ht="20.25">
      <c r="A82" s="180">
        <v>40312</v>
      </c>
      <c r="B82" s="197">
        <v>125.44</v>
      </c>
      <c r="C82" s="195">
        <v>29.6</v>
      </c>
      <c r="D82" s="198">
        <v>105</v>
      </c>
      <c r="E82" s="198">
        <v>15</v>
      </c>
      <c r="F82" s="198">
        <v>1</v>
      </c>
      <c r="G82" s="182"/>
    </row>
    <row r="83" spans="1:7" ht="20.25">
      <c r="A83" s="180">
        <v>40313</v>
      </c>
      <c r="B83" s="197">
        <v>81.78</v>
      </c>
      <c r="C83" s="195">
        <v>31.13</v>
      </c>
      <c r="D83" s="198">
        <v>88</v>
      </c>
      <c r="E83" s="198">
        <v>12</v>
      </c>
      <c r="F83" s="203">
        <v>0</v>
      </c>
      <c r="G83" s="182"/>
    </row>
    <row r="84" spans="1:7" ht="20.25">
      <c r="A84" s="180">
        <v>40314</v>
      </c>
      <c r="B84" s="197">
        <v>14.34</v>
      </c>
      <c r="C84" s="195">
        <v>9.76</v>
      </c>
      <c r="D84" s="198">
        <v>65</v>
      </c>
      <c r="E84" s="203">
        <v>0</v>
      </c>
      <c r="F84" s="203">
        <v>0</v>
      </c>
      <c r="G84" s="182"/>
    </row>
    <row r="85" spans="1:7" ht="20.25">
      <c r="A85" s="180">
        <v>40315</v>
      </c>
      <c r="B85" s="197">
        <v>144.63</v>
      </c>
      <c r="C85" s="195">
        <v>14.31</v>
      </c>
      <c r="D85" s="198">
        <v>1</v>
      </c>
      <c r="E85" s="198">
        <v>19</v>
      </c>
      <c r="F85" s="198">
        <v>3</v>
      </c>
      <c r="G85" s="182"/>
    </row>
    <row r="86" spans="1:7" ht="20.25">
      <c r="A86" s="180">
        <v>40316</v>
      </c>
      <c r="B86" s="197">
        <v>152.85</v>
      </c>
      <c r="C86" s="195">
        <v>42.07</v>
      </c>
      <c r="D86" s="198">
        <v>85</v>
      </c>
      <c r="E86" s="198">
        <v>14</v>
      </c>
      <c r="F86" s="198">
        <v>1</v>
      </c>
      <c r="G86" s="182"/>
    </row>
    <row r="87" spans="1:7" ht="20.25">
      <c r="A87" s="180">
        <v>40317</v>
      </c>
      <c r="B87" s="197">
        <v>151.7</v>
      </c>
      <c r="C87" s="195">
        <v>33.96</v>
      </c>
      <c r="D87" s="198">
        <v>72</v>
      </c>
      <c r="E87" s="198">
        <v>13</v>
      </c>
      <c r="F87" s="198">
        <v>1</v>
      </c>
      <c r="G87" s="182"/>
    </row>
    <row r="88" spans="1:7" ht="20.25">
      <c r="A88" s="180">
        <v>40318</v>
      </c>
      <c r="B88" s="197">
        <v>210.68</v>
      </c>
      <c r="C88" s="195">
        <v>72.47</v>
      </c>
      <c r="D88" s="198">
        <v>91</v>
      </c>
      <c r="E88" s="198">
        <v>24</v>
      </c>
      <c r="F88" s="198">
        <v>1</v>
      </c>
      <c r="G88" s="182"/>
    </row>
    <row r="89" spans="1:7" ht="20.25">
      <c r="A89" s="180">
        <v>40319</v>
      </c>
      <c r="B89" s="197">
        <v>243.19</v>
      </c>
      <c r="C89" s="195">
        <v>109.09</v>
      </c>
      <c r="D89" s="198">
        <v>107</v>
      </c>
      <c r="E89" s="198">
        <v>23</v>
      </c>
      <c r="F89" s="203">
        <v>0</v>
      </c>
      <c r="G89" s="182"/>
    </row>
    <row r="90" spans="1:7" ht="20.25">
      <c r="A90" s="180">
        <v>40320</v>
      </c>
      <c r="B90" s="197">
        <v>45.72</v>
      </c>
      <c r="C90" s="195">
        <v>15.82</v>
      </c>
      <c r="D90" s="198">
        <v>90</v>
      </c>
      <c r="E90" s="198">
        <v>2</v>
      </c>
      <c r="F90" s="203">
        <v>0</v>
      </c>
      <c r="G90" s="182"/>
    </row>
    <row r="91" spans="1:7" ht="20.25">
      <c r="A91" s="180">
        <v>40321</v>
      </c>
      <c r="B91" s="197">
        <v>9.44</v>
      </c>
      <c r="C91" s="195">
        <v>2.88</v>
      </c>
      <c r="D91" s="198">
        <v>72</v>
      </c>
      <c r="E91" s="203">
        <v>0</v>
      </c>
      <c r="F91" s="203">
        <v>0</v>
      </c>
      <c r="G91" s="182" t="s">
        <v>1</v>
      </c>
    </row>
    <row r="92" spans="1:7" ht="20.25">
      <c r="A92" s="180">
        <v>40322</v>
      </c>
      <c r="B92" s="197">
        <v>137.29</v>
      </c>
      <c r="C92" s="195">
        <v>30.39</v>
      </c>
      <c r="D92" s="198">
        <v>2</v>
      </c>
      <c r="E92" s="198">
        <v>21</v>
      </c>
      <c r="F92" s="198">
        <v>1</v>
      </c>
      <c r="G92" s="182"/>
    </row>
    <row r="93" spans="1:7" ht="20.25">
      <c r="A93" s="180">
        <v>40323</v>
      </c>
      <c r="B93" s="197">
        <v>157.38</v>
      </c>
      <c r="C93" s="195">
        <v>55.16</v>
      </c>
      <c r="D93" s="198">
        <v>102</v>
      </c>
      <c r="E93" s="198">
        <v>18</v>
      </c>
      <c r="F93" s="198">
        <v>2</v>
      </c>
      <c r="G93" s="182"/>
    </row>
    <row r="94" spans="1:7" ht="20.25">
      <c r="A94" s="180">
        <v>40324</v>
      </c>
      <c r="B94" s="197">
        <v>158.31</v>
      </c>
      <c r="C94" s="195">
        <v>46.01</v>
      </c>
      <c r="D94" s="198">
        <v>69</v>
      </c>
      <c r="E94" s="198">
        <v>20</v>
      </c>
      <c r="F94" s="198">
        <v>1</v>
      </c>
      <c r="G94" s="182"/>
    </row>
    <row r="95" spans="1:7" ht="20.25">
      <c r="A95" s="180">
        <v>40325</v>
      </c>
      <c r="B95" s="197">
        <v>231.33</v>
      </c>
      <c r="C95" s="195">
        <v>66.28</v>
      </c>
      <c r="D95" s="198">
        <v>50</v>
      </c>
      <c r="E95" s="198">
        <v>27</v>
      </c>
      <c r="F95" s="198">
        <v>3</v>
      </c>
      <c r="G95" s="182"/>
    </row>
    <row r="96" spans="1:7" ht="20.25">
      <c r="A96" s="180">
        <v>40326</v>
      </c>
      <c r="B96" s="197">
        <v>153.75</v>
      </c>
      <c r="C96" s="195">
        <v>55.68</v>
      </c>
      <c r="D96" s="198">
        <v>80</v>
      </c>
      <c r="E96" s="198">
        <v>26</v>
      </c>
      <c r="F96" s="198">
        <v>1</v>
      </c>
      <c r="G96" s="182"/>
    </row>
    <row r="97" spans="1:7" ht="20.25">
      <c r="A97" s="180">
        <v>40327</v>
      </c>
      <c r="B97" s="197">
        <v>56.58</v>
      </c>
      <c r="C97" s="195">
        <v>9.68</v>
      </c>
      <c r="D97" s="198">
        <v>74</v>
      </c>
      <c r="E97" s="198">
        <v>4</v>
      </c>
      <c r="F97" s="198">
        <v>1</v>
      </c>
      <c r="G97" s="182"/>
    </row>
    <row r="98" spans="1:7" ht="20.25">
      <c r="A98" s="180">
        <v>40328</v>
      </c>
      <c r="B98" s="197">
        <v>10.42</v>
      </c>
      <c r="C98" s="211">
        <v>3.52</v>
      </c>
      <c r="D98" s="198">
        <v>54</v>
      </c>
      <c r="E98" s="203">
        <v>0</v>
      </c>
      <c r="F98" s="203">
        <v>0</v>
      </c>
      <c r="G98" s="182"/>
    </row>
    <row r="99" spans="1:8" ht="21" thickBot="1">
      <c r="A99" s="180">
        <v>40329</v>
      </c>
      <c r="B99" s="199">
        <v>47.24</v>
      </c>
      <c r="C99" s="200">
        <v>0</v>
      </c>
      <c r="D99" s="201">
        <v>41</v>
      </c>
      <c r="E99" s="201">
        <v>5</v>
      </c>
      <c r="F99" s="201">
        <v>5</v>
      </c>
      <c r="G99" s="182"/>
      <c r="H99" s="55" t="s">
        <v>1</v>
      </c>
    </row>
    <row r="100" spans="1:7" ht="21" thickTop="1">
      <c r="A100" s="96" t="s">
        <v>36</v>
      </c>
      <c r="B100" s="183">
        <f>SUM(B69:B99)</f>
        <v>3554.2999999999993</v>
      </c>
      <c r="C100" s="184">
        <f>SUM(C69:C99)</f>
        <v>952.3699999999999</v>
      </c>
      <c r="D100" s="185">
        <f>SUM(D69:D99)</f>
        <v>2194</v>
      </c>
      <c r="E100" s="185">
        <f>SUM(E69:E99)</f>
        <v>406</v>
      </c>
      <c r="F100" s="185">
        <f>SUM(F69:F99)</f>
        <v>37</v>
      </c>
      <c r="G100" s="94"/>
    </row>
    <row r="101" spans="1:6" ht="18">
      <c r="A101" s="89"/>
      <c r="B101" s="89"/>
      <c r="C101" s="101"/>
      <c r="D101" s="90"/>
      <c r="E101" s="91"/>
      <c r="F101" s="92"/>
    </row>
    <row r="102" spans="1:7" ht="16.5" customHeight="1">
      <c r="A102" s="85"/>
      <c r="B102" s="85"/>
      <c r="C102" s="93"/>
      <c r="D102" s="86"/>
      <c r="E102" s="87"/>
      <c r="F102" s="85"/>
      <c r="G102" s="55" t="s">
        <v>1</v>
      </c>
    </row>
    <row r="103" spans="1:6" ht="20.25">
      <c r="A103" s="94"/>
      <c r="B103" s="94"/>
      <c r="C103" s="95"/>
      <c r="D103" s="96"/>
      <c r="E103" s="97"/>
      <c r="F103" s="94" t="s">
        <v>1</v>
      </c>
    </row>
    <row r="104" spans="1:7" ht="20.25">
      <c r="A104" s="94"/>
      <c r="B104" s="94"/>
      <c r="C104" s="95"/>
      <c r="D104" s="96"/>
      <c r="E104" s="97"/>
      <c r="F104" s="94"/>
      <c r="G104" s="55" t="s">
        <v>1</v>
      </c>
    </row>
    <row r="105" spans="1:6" ht="20.25">
      <c r="A105" s="94"/>
      <c r="B105" s="94"/>
      <c r="C105" s="95"/>
      <c r="D105" s="96"/>
      <c r="E105" s="97"/>
      <c r="F105" s="94"/>
    </row>
    <row r="106" spans="1:6" ht="20.25">
      <c r="A106" s="94"/>
      <c r="B106" s="94"/>
      <c r="C106" s="95"/>
      <c r="D106" s="96"/>
      <c r="E106" s="97"/>
      <c r="F106" s="94"/>
    </row>
  </sheetData>
  <sheetProtection/>
  <printOptions horizontalCentered="1"/>
  <pageMargins left="0.7" right="0.7" top="0.75" bottom="0.75" header="0.3" footer="0.3"/>
  <pageSetup fitToHeight="2" horizontalDpi="600" verticalDpi="600" orientation="portrait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5"/>
  <sheetViews>
    <sheetView zoomScale="75" zoomScaleNormal="75" zoomScalePageLayoutView="0" workbookViewId="0" topLeftCell="A42">
      <selection activeCell="F87" sqref="F87:F88"/>
    </sheetView>
  </sheetViews>
  <sheetFormatPr defaultColWidth="9.140625" defaultRowHeight="12.75"/>
  <cols>
    <col min="1" max="1" width="77.140625" style="55" customWidth="1"/>
    <col min="2" max="2" width="15.140625" style="55" customWidth="1"/>
    <col min="3" max="3" width="15.28125" style="98" customWidth="1"/>
    <col min="4" max="4" width="15.00390625" style="99" customWidth="1"/>
    <col min="5" max="5" width="15.7109375" style="100" customWidth="1"/>
    <col min="6" max="6" width="17.57421875" style="55" customWidth="1"/>
    <col min="7" max="7" width="9.140625" style="55" customWidth="1"/>
    <col min="8" max="8" width="9.8515625" style="55" bestFit="1" customWidth="1"/>
    <col min="9" max="16384" width="9.140625" style="55" customWidth="1"/>
  </cols>
  <sheetData>
    <row r="1" spans="1:7" s="6" customFormat="1" ht="26.25">
      <c r="A1" s="118" t="s">
        <v>0</v>
      </c>
      <c r="B1" s="119"/>
      <c r="C1" s="120"/>
      <c r="D1" s="120"/>
      <c r="E1" s="121"/>
      <c r="F1" s="122"/>
      <c r="G1" s="128"/>
    </row>
    <row r="2" spans="1:7" s="6" customFormat="1" ht="27" thickBot="1">
      <c r="A2" s="123" t="s">
        <v>61</v>
      </c>
      <c r="B2" s="124"/>
      <c r="C2" s="125"/>
      <c r="D2" s="125"/>
      <c r="E2" s="126"/>
      <c r="F2" s="127"/>
      <c r="G2" s="128"/>
    </row>
    <row r="3" spans="1:7" s="14" customFormat="1" ht="24" thickBot="1">
      <c r="A3" s="129"/>
      <c r="B3" s="129"/>
      <c r="C3" s="128" t="s">
        <v>1</v>
      </c>
      <c r="D3" s="128"/>
      <c r="E3" s="130"/>
      <c r="F3" s="128"/>
      <c r="G3" s="128"/>
    </row>
    <row r="4" spans="1:8" s="19" customFormat="1" ht="21" customHeight="1" thickBot="1">
      <c r="A4" s="15" t="s">
        <v>2</v>
      </c>
      <c r="B4" s="24"/>
      <c r="C4" s="23"/>
      <c r="D4" s="23"/>
      <c r="E4" s="26"/>
      <c r="F4" s="18"/>
      <c r="G4" s="131"/>
      <c r="H4" s="20"/>
    </row>
    <row r="5" spans="1:8" s="19" customFormat="1" ht="20.25">
      <c r="A5" s="132" t="s">
        <v>3</v>
      </c>
      <c r="B5" s="132"/>
      <c r="C5" s="23"/>
      <c r="D5" s="23"/>
      <c r="E5" s="133">
        <v>280.29</v>
      </c>
      <c r="F5" s="22">
        <f>E5/E8</f>
        <v>0.08988061453212633</v>
      </c>
      <c r="G5" s="131"/>
      <c r="H5" s="111" t="s">
        <v>1</v>
      </c>
    </row>
    <row r="6" spans="1:8" s="19" customFormat="1" ht="20.25">
      <c r="A6" s="132" t="s">
        <v>40</v>
      </c>
      <c r="C6" s="23"/>
      <c r="D6" s="23"/>
      <c r="E6" s="133">
        <v>1399.17</v>
      </c>
      <c r="F6" s="22">
        <f>E6/E8</f>
        <v>0.4486719448960548</v>
      </c>
      <c r="G6" s="131"/>
      <c r="H6" s="132"/>
    </row>
    <row r="7" spans="1:8" s="19" customFormat="1" ht="21" thickBot="1">
      <c r="A7" s="132" t="s">
        <v>4</v>
      </c>
      <c r="B7" s="132"/>
      <c r="C7" s="23"/>
      <c r="D7" s="23"/>
      <c r="E7" s="133">
        <v>1439.01</v>
      </c>
      <c r="F7" s="22">
        <f>E7/E8</f>
        <v>0.46144744057181886</v>
      </c>
      <c r="G7" s="131"/>
      <c r="H7" s="111"/>
    </row>
    <row r="8" spans="1:8" s="19" customFormat="1" ht="21" customHeight="1" thickBot="1">
      <c r="A8" s="132" t="s">
        <v>28</v>
      </c>
      <c r="B8" s="131"/>
      <c r="C8" s="23"/>
      <c r="D8" s="23"/>
      <c r="E8" s="25">
        <f>SUM(E5:E7)</f>
        <v>3118.4700000000003</v>
      </c>
      <c r="F8" s="18"/>
      <c r="G8" s="131"/>
      <c r="H8" s="111"/>
    </row>
    <row r="9" spans="1:8" s="19" customFormat="1" ht="21" customHeight="1">
      <c r="A9" s="132"/>
      <c r="B9" s="131"/>
      <c r="C9" s="23"/>
      <c r="D9" s="23"/>
      <c r="E9" s="26"/>
      <c r="F9" s="18"/>
      <c r="G9" s="131"/>
      <c r="H9" s="111"/>
    </row>
    <row r="10" spans="1:8" s="19" customFormat="1" ht="21" customHeight="1" thickBot="1">
      <c r="A10" s="24"/>
      <c r="B10" s="24"/>
      <c r="C10" s="23"/>
      <c r="D10" s="23"/>
      <c r="E10" s="131"/>
      <c r="F10" s="26"/>
      <c r="G10" s="131"/>
      <c r="H10" s="110"/>
    </row>
    <row r="11" spans="1:8" s="19" customFormat="1" ht="21" thickBot="1">
      <c r="A11" s="27" t="s">
        <v>45</v>
      </c>
      <c r="B11" s="107"/>
      <c r="C11" s="28"/>
      <c r="D11" s="29"/>
      <c r="E11" s="26"/>
      <c r="F11" s="35"/>
      <c r="G11" s="131"/>
      <c r="H11" s="20"/>
    </row>
    <row r="12" spans="1:8" s="19" customFormat="1" ht="20.25">
      <c r="A12" s="134" t="s">
        <v>5</v>
      </c>
      <c r="B12" s="134"/>
      <c r="C12" s="135"/>
      <c r="D12" s="136"/>
      <c r="E12" s="137">
        <v>84.49</v>
      </c>
      <c r="F12" s="35"/>
      <c r="G12" s="131" t="s">
        <v>1</v>
      </c>
      <c r="H12" s="113"/>
    </row>
    <row r="13" spans="1:8" s="19" customFormat="1" ht="20.25">
      <c r="A13" s="134" t="s">
        <v>43</v>
      </c>
      <c r="B13" s="134" t="s">
        <v>1</v>
      </c>
      <c r="C13" s="135"/>
      <c r="D13" s="136"/>
      <c r="E13" s="137">
        <v>428.13</v>
      </c>
      <c r="F13" s="35"/>
      <c r="G13" s="131"/>
      <c r="H13" s="113"/>
    </row>
    <row r="14" spans="1:8" s="19" customFormat="1" ht="20.25">
      <c r="A14" s="134" t="s">
        <v>58</v>
      </c>
      <c r="B14" s="134"/>
      <c r="C14" s="135" t="s">
        <v>10</v>
      </c>
      <c r="D14" s="136"/>
      <c r="E14" s="137">
        <v>95.9</v>
      </c>
      <c r="F14" s="35"/>
      <c r="G14" s="131"/>
      <c r="H14" s="113"/>
    </row>
    <row r="15" spans="1:8" s="19" customFormat="1" ht="20.25">
      <c r="A15" s="94" t="s">
        <v>47</v>
      </c>
      <c r="B15" s="94"/>
      <c r="C15" s="138"/>
      <c r="D15" s="138"/>
      <c r="E15" s="147">
        <v>4.35</v>
      </c>
      <c r="F15" s="46"/>
      <c r="G15" s="131"/>
      <c r="H15" s="20"/>
    </row>
    <row r="16" spans="1:8" s="19" customFormat="1" ht="20.25">
      <c r="A16" s="134" t="s">
        <v>6</v>
      </c>
      <c r="B16" s="134"/>
      <c r="C16" s="135"/>
      <c r="D16" s="136"/>
      <c r="E16" s="137">
        <v>165.88</v>
      </c>
      <c r="F16" s="35"/>
      <c r="G16" s="131" t="s">
        <v>1</v>
      </c>
      <c r="H16" s="20" t="s">
        <v>1</v>
      </c>
    </row>
    <row r="17" spans="1:8" s="19" customFormat="1" ht="20.25">
      <c r="A17" s="134" t="s">
        <v>8</v>
      </c>
      <c r="B17" s="134"/>
      <c r="C17" s="135"/>
      <c r="D17" s="136"/>
      <c r="E17" s="137">
        <f>133.99-30.9</f>
        <v>103.09</v>
      </c>
      <c r="F17" s="35"/>
      <c r="G17" s="131" t="s">
        <v>1</v>
      </c>
      <c r="H17" s="20"/>
    </row>
    <row r="18" spans="1:8" s="19" customFormat="1" ht="20.25">
      <c r="A18" s="134" t="s">
        <v>7</v>
      </c>
      <c r="B18" s="134"/>
      <c r="C18" s="135"/>
      <c r="D18" s="136"/>
      <c r="E18" s="213">
        <v>0</v>
      </c>
      <c r="F18" s="35"/>
      <c r="G18" s="131"/>
      <c r="H18" s="20"/>
    </row>
    <row r="19" spans="1:8" s="19" customFormat="1" ht="20.25">
      <c r="A19" s="134" t="s">
        <v>9</v>
      </c>
      <c r="B19" s="134"/>
      <c r="C19" s="135"/>
      <c r="D19" s="136"/>
      <c r="E19" s="213">
        <v>0</v>
      </c>
      <c r="F19" s="35"/>
      <c r="G19" s="131"/>
      <c r="H19" s="20"/>
    </row>
    <row r="20" spans="1:8" s="19" customFormat="1" ht="20.25">
      <c r="A20" s="134" t="s">
        <v>48</v>
      </c>
      <c r="B20" s="134"/>
      <c r="C20" s="135"/>
      <c r="D20" s="136"/>
      <c r="E20" s="213">
        <v>0</v>
      </c>
      <c r="F20" s="35"/>
      <c r="G20" s="131"/>
      <c r="H20" s="20"/>
    </row>
    <row r="21" spans="1:8" s="19" customFormat="1" ht="21" thickBot="1">
      <c r="A21" s="134" t="s">
        <v>49</v>
      </c>
      <c r="B21" s="134"/>
      <c r="C21" s="135"/>
      <c r="D21" s="136"/>
      <c r="E21" s="153">
        <v>26.39</v>
      </c>
      <c r="F21" s="35"/>
      <c r="G21" s="131" t="s">
        <v>1</v>
      </c>
      <c r="H21" s="20"/>
    </row>
    <row r="22" spans="1:8" s="19" customFormat="1" ht="21" thickBot="1">
      <c r="A22" s="134"/>
      <c r="B22" s="134"/>
      <c r="C22" s="135"/>
      <c r="D22" s="136"/>
      <c r="E22" s="25">
        <f>SUM(E12:E21)</f>
        <v>908.23</v>
      </c>
      <c r="F22" s="35"/>
      <c r="G22" s="131"/>
      <c r="H22" s="20"/>
    </row>
    <row r="23" spans="1:8" s="19" customFormat="1" ht="21" thickBot="1">
      <c r="A23" s="134"/>
      <c r="B23" s="134"/>
      <c r="C23" s="135"/>
      <c r="D23" s="136"/>
      <c r="E23" s="37"/>
      <c r="F23" s="35"/>
      <c r="G23" s="131"/>
      <c r="H23" s="20"/>
    </row>
    <row r="24" spans="1:8" s="19" customFormat="1" ht="21" thickBot="1">
      <c r="A24" s="141" t="s">
        <v>53</v>
      </c>
      <c r="B24" s="142"/>
      <c r="C24" s="143"/>
      <c r="D24" s="144"/>
      <c r="E24" s="145"/>
      <c r="F24" s="35" t="s">
        <v>10</v>
      </c>
      <c r="G24" s="131"/>
      <c r="H24" s="20"/>
    </row>
    <row r="25" spans="1:7" ht="20.25">
      <c r="A25" s="94"/>
      <c r="B25" s="94"/>
      <c r="C25" s="95"/>
      <c r="D25" s="96"/>
      <c r="E25" s="146"/>
      <c r="F25" s="94"/>
      <c r="G25" s="94"/>
    </row>
    <row r="26" spans="1:8" s="19" customFormat="1" ht="20.25">
      <c r="A26" s="94" t="s">
        <v>37</v>
      </c>
      <c r="B26" s="94"/>
      <c r="C26" s="138"/>
      <c r="D26" s="138"/>
      <c r="E26" s="213">
        <v>0</v>
      </c>
      <c r="F26" s="135"/>
      <c r="G26" s="131"/>
      <c r="H26" s="20"/>
    </row>
    <row r="27" spans="1:8" s="19" customFormat="1" ht="20.25">
      <c r="A27" s="94" t="s">
        <v>11</v>
      </c>
      <c r="B27" s="94"/>
      <c r="C27" s="138"/>
      <c r="D27" s="138"/>
      <c r="E27" s="222">
        <v>6.45</v>
      </c>
      <c r="F27" s="138"/>
      <c r="G27" s="131"/>
      <c r="H27" s="20"/>
    </row>
    <row r="28" spans="1:8" s="19" customFormat="1" ht="20.25">
      <c r="A28" s="94" t="s">
        <v>12</v>
      </c>
      <c r="B28" s="94"/>
      <c r="C28" s="138"/>
      <c r="D28" s="138"/>
      <c r="E28" s="221">
        <v>3.75</v>
      </c>
      <c r="F28" s="138"/>
      <c r="G28" s="131"/>
      <c r="H28" s="20"/>
    </row>
    <row r="29" spans="1:8" s="19" customFormat="1" ht="20.25">
      <c r="A29" s="94" t="s">
        <v>13</v>
      </c>
      <c r="B29" s="94"/>
      <c r="C29" s="138"/>
      <c r="D29" s="138"/>
      <c r="E29" s="222">
        <v>33.48</v>
      </c>
      <c r="F29" s="138"/>
      <c r="G29" s="131"/>
      <c r="H29" s="20"/>
    </row>
    <row r="30" spans="1:9" s="19" customFormat="1" ht="20.25">
      <c r="A30" s="94" t="s">
        <v>14</v>
      </c>
      <c r="B30" s="94"/>
      <c r="C30" s="138"/>
      <c r="D30" s="138"/>
      <c r="E30" s="221">
        <f>2.14+1.5</f>
        <v>3.64</v>
      </c>
      <c r="F30" s="138"/>
      <c r="G30" s="131"/>
      <c r="H30" s="20"/>
      <c r="I30" s="19" t="s">
        <v>1</v>
      </c>
    </row>
    <row r="31" spans="1:8" s="19" customFormat="1" ht="20.25">
      <c r="A31" s="94" t="s">
        <v>15</v>
      </c>
      <c r="B31" s="94"/>
      <c r="C31" s="138"/>
      <c r="D31" s="138"/>
      <c r="E31" s="213">
        <v>0</v>
      </c>
      <c r="F31" s="138"/>
      <c r="G31" s="131"/>
      <c r="H31" s="20"/>
    </row>
    <row r="32" spans="1:8" s="19" customFormat="1" ht="20.25">
      <c r="A32" s="94" t="s">
        <v>16</v>
      </c>
      <c r="B32" s="94"/>
      <c r="C32" s="138"/>
      <c r="D32" s="138"/>
      <c r="E32" s="221">
        <v>0.57</v>
      </c>
      <c r="F32" s="138"/>
      <c r="G32" s="131" t="s">
        <v>1</v>
      </c>
      <c r="H32" s="20"/>
    </row>
    <row r="33" spans="1:8" s="19" customFormat="1" ht="20.25">
      <c r="A33" s="94" t="s">
        <v>17</v>
      </c>
      <c r="B33" s="94"/>
      <c r="C33" s="138"/>
      <c r="D33" s="138"/>
      <c r="E33" s="213">
        <v>0</v>
      </c>
      <c r="F33" s="138" t="s">
        <v>1</v>
      </c>
      <c r="G33" s="131" t="s">
        <v>1</v>
      </c>
      <c r="H33" s="20"/>
    </row>
    <row r="34" spans="1:8" s="19" customFormat="1" ht="20.25">
      <c r="A34" s="94" t="s">
        <v>38</v>
      </c>
      <c r="B34" s="94"/>
      <c r="C34" s="138"/>
      <c r="D34" s="138"/>
      <c r="E34" s="213">
        <v>0</v>
      </c>
      <c r="F34" s="136"/>
      <c r="G34" s="131"/>
      <c r="H34" s="20"/>
    </row>
    <row r="35" spans="1:8" s="19" customFormat="1" ht="20.25">
      <c r="A35" s="94" t="s">
        <v>52</v>
      </c>
      <c r="B35" s="94"/>
      <c r="C35" s="138"/>
      <c r="D35" s="138"/>
      <c r="E35" s="222">
        <v>0.55</v>
      </c>
      <c r="F35" s="135"/>
      <c r="G35" s="131" t="s">
        <v>1</v>
      </c>
      <c r="H35" s="20"/>
    </row>
    <row r="36" spans="1:8" s="19" customFormat="1" ht="20.25">
      <c r="A36" s="94" t="s">
        <v>18</v>
      </c>
      <c r="B36" s="94"/>
      <c r="C36" s="138"/>
      <c r="D36" s="138"/>
      <c r="E36" s="213">
        <v>0</v>
      </c>
      <c r="F36" s="135"/>
      <c r="G36" s="131" t="s">
        <v>1</v>
      </c>
      <c r="H36" s="20"/>
    </row>
    <row r="37" spans="1:8" s="19" customFormat="1" ht="20.25">
      <c r="A37" s="94"/>
      <c r="B37" s="94"/>
      <c r="C37" s="138"/>
      <c r="D37" s="138"/>
      <c r="E37" s="26">
        <f>SUM(E26:E36)</f>
        <v>48.43999999999999</v>
      </c>
      <c r="F37" s="135"/>
      <c r="G37" s="131"/>
      <c r="H37" s="20"/>
    </row>
    <row r="38" spans="1:8" s="19" customFormat="1" ht="21" thickBot="1">
      <c r="A38" s="150"/>
      <c r="B38" s="150"/>
      <c r="C38" s="138"/>
      <c r="D38" s="151"/>
      <c r="E38" s="26"/>
      <c r="F38" s="46"/>
      <c r="G38" s="131"/>
      <c r="H38" s="20"/>
    </row>
    <row r="39" spans="1:8" s="19" customFormat="1" ht="21" thickBot="1">
      <c r="A39" s="15" t="s">
        <v>19</v>
      </c>
      <c r="B39" s="24"/>
      <c r="C39" s="152"/>
      <c r="D39" s="132"/>
      <c r="E39" s="153"/>
      <c r="F39" s="18"/>
      <c r="G39" s="131" t="s">
        <v>1</v>
      </c>
      <c r="H39" s="20"/>
    </row>
    <row r="40" spans="1:8" s="19" customFormat="1" ht="20.25">
      <c r="A40" s="132" t="s">
        <v>20</v>
      </c>
      <c r="B40" s="132"/>
      <c r="C40" s="23"/>
      <c r="D40" s="23" t="s">
        <v>1</v>
      </c>
      <c r="E40" s="217">
        <f>165.88+45.2</f>
        <v>211.07999999999998</v>
      </c>
      <c r="F40" s="18"/>
      <c r="G40" s="131"/>
      <c r="H40" s="20"/>
    </row>
    <row r="41" spans="1:8" s="19" customFormat="1" ht="20.25">
      <c r="A41" s="132" t="s">
        <v>39</v>
      </c>
      <c r="B41" s="132"/>
      <c r="C41" s="23"/>
      <c r="D41" s="23"/>
      <c r="E41" s="217">
        <v>8.14</v>
      </c>
      <c r="F41" s="18"/>
      <c r="G41" s="131"/>
      <c r="H41" s="20" t="s">
        <v>1</v>
      </c>
    </row>
    <row r="42" spans="1:8" s="19" customFormat="1" ht="20.25">
      <c r="A42" s="132" t="s">
        <v>21</v>
      </c>
      <c r="B42" s="132"/>
      <c r="C42" s="23"/>
      <c r="D42" s="23"/>
      <c r="E42" s="213">
        <v>0</v>
      </c>
      <c r="F42" s="18"/>
      <c r="G42" s="131"/>
      <c r="H42" s="20"/>
    </row>
    <row r="43" spans="1:8" s="19" customFormat="1" ht="20.25">
      <c r="A43" s="132" t="s">
        <v>22</v>
      </c>
      <c r="B43" s="132"/>
      <c r="C43" s="23"/>
      <c r="D43" s="23"/>
      <c r="E43" s="213">
        <v>0</v>
      </c>
      <c r="F43" s="18"/>
      <c r="G43" s="131"/>
      <c r="H43" s="20"/>
    </row>
    <row r="44" spans="1:8" s="19" customFormat="1" ht="20.25">
      <c r="A44" s="132" t="s">
        <v>23</v>
      </c>
      <c r="B44" s="132"/>
      <c r="C44" s="23"/>
      <c r="D44" s="23"/>
      <c r="E44" s="212">
        <v>60.87</v>
      </c>
      <c r="F44" s="18"/>
      <c r="G44" s="131"/>
      <c r="H44" s="20"/>
    </row>
    <row r="45" spans="1:8" s="19" customFormat="1" ht="21" customHeight="1">
      <c r="A45" s="132" t="s">
        <v>24</v>
      </c>
      <c r="B45" s="132"/>
      <c r="C45" s="23"/>
      <c r="D45" s="23"/>
      <c r="E45" s="212">
        <v>2.98</v>
      </c>
      <c r="F45" s="18" t="s">
        <v>1</v>
      </c>
      <c r="G45" s="131"/>
      <c r="H45" s="20"/>
    </row>
    <row r="46" spans="1:8" s="19" customFormat="1" ht="21" customHeight="1">
      <c r="A46" s="132" t="s">
        <v>50</v>
      </c>
      <c r="B46" s="132"/>
      <c r="C46" s="23"/>
      <c r="D46" s="23"/>
      <c r="E46" s="212">
        <v>9.15</v>
      </c>
      <c r="F46" s="18"/>
      <c r="G46" s="131"/>
      <c r="H46" s="20"/>
    </row>
    <row r="47" spans="1:8" s="19" customFormat="1" ht="21" customHeight="1" thickBot="1">
      <c r="A47" s="132" t="s">
        <v>51</v>
      </c>
      <c r="B47" s="132"/>
      <c r="C47" s="23"/>
      <c r="D47" s="23"/>
      <c r="E47" s="212">
        <v>1.48</v>
      </c>
      <c r="F47" s="18"/>
      <c r="G47" s="131"/>
      <c r="H47" s="20"/>
    </row>
    <row r="48" spans="1:8" s="19" customFormat="1" ht="21" customHeight="1" thickBot="1">
      <c r="A48" s="132" t="s">
        <v>1</v>
      </c>
      <c r="B48" s="132"/>
      <c r="C48" s="23"/>
      <c r="D48" s="23"/>
      <c r="E48" s="115">
        <f>SUM(E40:E47)</f>
        <v>293.7</v>
      </c>
      <c r="F48" s="18"/>
      <c r="G48" s="131"/>
      <c r="H48" s="20"/>
    </row>
    <row r="49" spans="1:7" s="49" customFormat="1" ht="21" customHeight="1" thickBot="1">
      <c r="A49" s="132"/>
      <c r="B49" s="132"/>
      <c r="C49" s="23"/>
      <c r="D49" s="23"/>
      <c r="E49" s="26"/>
      <c r="F49" s="18"/>
      <c r="G49" s="154"/>
    </row>
    <row r="50" spans="1:8" s="19" customFormat="1" ht="21" customHeight="1" thickBot="1">
      <c r="A50" s="15" t="s">
        <v>25</v>
      </c>
      <c r="B50" s="24"/>
      <c r="C50" s="50"/>
      <c r="D50" s="24"/>
      <c r="E50" s="52">
        <f>E22+E48</f>
        <v>1201.93</v>
      </c>
      <c r="F50" s="18"/>
      <c r="G50" s="131"/>
      <c r="H50" s="20"/>
    </row>
    <row r="51" spans="1:8" s="19" customFormat="1" ht="18.75" customHeight="1">
      <c r="A51" s="132"/>
      <c r="B51" s="132"/>
      <c r="C51" s="23"/>
      <c r="D51" s="23"/>
      <c r="E51" s="26"/>
      <c r="F51" s="18"/>
      <c r="G51" s="131"/>
      <c r="H51" s="20"/>
    </row>
    <row r="52" spans="1:7" ht="20.25">
      <c r="A52" s="132"/>
      <c r="B52" s="132"/>
      <c r="C52" s="132"/>
      <c r="D52" s="132"/>
      <c r="E52" s="26"/>
      <c r="F52" s="128"/>
      <c r="G52" s="94"/>
    </row>
    <row r="53" spans="1:7" s="42" customFormat="1" ht="20.25">
      <c r="A53" s="155" t="s">
        <v>26</v>
      </c>
      <c r="B53" s="155"/>
      <c r="C53" s="132"/>
      <c r="D53" s="132"/>
      <c r="E53" s="57">
        <f>B99</f>
        <v>4320.4000000000015</v>
      </c>
      <c r="F53" s="58">
        <v>1</v>
      </c>
      <c r="G53" s="94"/>
    </row>
    <row r="54" spans="1:7" ht="20.25">
      <c r="A54" s="156" t="s">
        <v>27</v>
      </c>
      <c r="B54" s="156"/>
      <c r="C54" s="157"/>
      <c r="D54" s="158"/>
      <c r="E54" s="62">
        <f>E50</f>
        <v>1201.93</v>
      </c>
      <c r="F54" s="58">
        <f>E54/E53</f>
        <v>0.27819877789093594</v>
      </c>
      <c r="G54" s="94"/>
    </row>
    <row r="55" spans="1:7" ht="20.25">
      <c r="A55" s="24" t="s">
        <v>28</v>
      </c>
      <c r="B55" s="24"/>
      <c r="C55" s="159"/>
      <c r="D55" s="159"/>
      <c r="E55" s="62">
        <f>SUM(E53-E54)</f>
        <v>3118.470000000001</v>
      </c>
      <c r="F55" s="58">
        <f>F53-F54</f>
        <v>0.7218012221090641</v>
      </c>
      <c r="G55" s="94"/>
    </row>
    <row r="56" spans="1:7" ht="20.25">
      <c r="A56" s="160"/>
      <c r="B56" s="160"/>
      <c r="C56" s="161"/>
      <c r="D56" s="162"/>
      <c r="E56" s="103"/>
      <c r="F56" s="163"/>
      <c r="G56" s="94"/>
    </row>
    <row r="57" spans="1:8" s="19" customFormat="1" ht="20.25">
      <c r="A57" s="107" t="s">
        <v>43</v>
      </c>
      <c r="B57" s="134" t="s">
        <v>1</v>
      </c>
      <c r="C57" s="135"/>
      <c r="D57" s="136"/>
      <c r="E57" s="57">
        <v>1094.61</v>
      </c>
      <c r="F57" s="207"/>
      <c r="G57" s="131"/>
      <c r="H57" s="113"/>
    </row>
    <row r="58" spans="1:7" ht="20.25">
      <c r="A58" s="160"/>
      <c r="B58" s="160"/>
      <c r="C58" s="161"/>
      <c r="D58" s="164"/>
      <c r="E58" s="208"/>
      <c r="F58" s="209"/>
      <c r="G58" s="94"/>
    </row>
    <row r="59" spans="1:8" s="19" customFormat="1" ht="20.25">
      <c r="A59" s="165" t="s">
        <v>29</v>
      </c>
      <c r="B59" s="165"/>
      <c r="C59" s="23"/>
      <c r="D59" s="23"/>
      <c r="E59" s="210"/>
      <c r="F59" s="70">
        <v>355.12</v>
      </c>
      <c r="G59" s="131"/>
      <c r="H59" s="20"/>
    </row>
    <row r="60" spans="1:7" ht="20.25">
      <c r="A60" s="167"/>
      <c r="B60" s="167"/>
      <c r="C60" s="168"/>
      <c r="D60" s="169"/>
      <c r="E60" s="103"/>
      <c r="F60" s="109"/>
      <c r="G60" s="170"/>
    </row>
    <row r="61" spans="1:8" ht="20.25">
      <c r="A61" s="171" t="s">
        <v>30</v>
      </c>
      <c r="B61" s="171"/>
      <c r="C61" s="172"/>
      <c r="D61" s="173"/>
      <c r="E61" s="174"/>
      <c r="F61" s="81">
        <v>0</v>
      </c>
      <c r="G61" s="170"/>
      <c r="H61" s="82"/>
    </row>
    <row r="62" spans="1:7" ht="20.25">
      <c r="A62" s="171" t="s">
        <v>31</v>
      </c>
      <c r="B62" s="171"/>
      <c r="C62" s="175"/>
      <c r="D62" s="176"/>
      <c r="E62" s="103"/>
      <c r="F62" s="81">
        <v>0</v>
      </c>
      <c r="G62" s="94"/>
    </row>
    <row r="63" spans="1:7" ht="20.25">
      <c r="A63" s="171" t="s">
        <v>44</v>
      </c>
      <c r="B63" s="171"/>
      <c r="C63" s="175" t="s">
        <v>1</v>
      </c>
      <c r="D63" s="176"/>
      <c r="E63" s="103"/>
      <c r="F63" s="109"/>
      <c r="G63" s="94"/>
    </row>
    <row r="64" spans="1:7" ht="21" thickBot="1">
      <c r="A64" s="94"/>
      <c r="B64" s="94"/>
      <c r="C64" s="94"/>
      <c r="D64" s="94"/>
      <c r="E64" s="94"/>
      <c r="F64" s="177"/>
      <c r="G64" s="94"/>
    </row>
    <row r="65" spans="1:7" ht="26.25">
      <c r="A65" s="118" t="s">
        <v>0</v>
      </c>
      <c r="B65" s="119"/>
      <c r="C65" s="120"/>
      <c r="D65" s="120"/>
      <c r="E65" s="121"/>
      <c r="F65" s="122"/>
      <c r="G65" s="94"/>
    </row>
    <row r="66" spans="1:7" ht="27" thickBot="1">
      <c r="A66" s="123" t="s">
        <v>61</v>
      </c>
      <c r="B66" s="124"/>
      <c r="C66" s="125"/>
      <c r="D66" s="125"/>
      <c r="E66" s="126"/>
      <c r="F66" s="127"/>
      <c r="G66" s="94"/>
    </row>
    <row r="67" spans="1:7" ht="20.25">
      <c r="A67" s="94"/>
      <c r="B67" s="94"/>
      <c r="C67" s="94"/>
      <c r="D67" s="94"/>
      <c r="E67" s="94"/>
      <c r="F67" s="177"/>
      <c r="G67" s="94" t="s">
        <v>1</v>
      </c>
    </row>
    <row r="68" spans="1:7" ht="101.25">
      <c r="A68" s="178" t="s">
        <v>32</v>
      </c>
      <c r="B68" s="179" t="s">
        <v>41</v>
      </c>
      <c r="C68" s="179" t="s">
        <v>42</v>
      </c>
      <c r="D68" s="179" t="s">
        <v>33</v>
      </c>
      <c r="E68" s="179" t="s">
        <v>34</v>
      </c>
      <c r="F68" s="179" t="s">
        <v>35</v>
      </c>
      <c r="G68" s="170"/>
    </row>
    <row r="69" spans="1:7" ht="20.25">
      <c r="A69" s="180">
        <v>40330</v>
      </c>
      <c r="B69" s="197">
        <v>102.01</v>
      </c>
      <c r="C69" s="194">
        <v>24.65</v>
      </c>
      <c r="D69" s="198">
        <v>97</v>
      </c>
      <c r="E69" s="198">
        <v>18</v>
      </c>
      <c r="F69" s="198">
        <v>1</v>
      </c>
      <c r="G69" s="182"/>
    </row>
    <row r="70" spans="1:7" ht="20.25">
      <c r="A70" s="180">
        <v>40331</v>
      </c>
      <c r="B70" s="197">
        <v>117.91</v>
      </c>
      <c r="C70" s="195">
        <v>37.6</v>
      </c>
      <c r="D70" s="198">
        <v>122</v>
      </c>
      <c r="E70" s="198">
        <v>12</v>
      </c>
      <c r="F70" s="198">
        <v>2</v>
      </c>
      <c r="G70" s="182"/>
    </row>
    <row r="71" spans="1:7" ht="20.25">
      <c r="A71" s="180">
        <v>40332</v>
      </c>
      <c r="B71" s="197">
        <v>279.29</v>
      </c>
      <c r="C71" s="195">
        <v>119.3</v>
      </c>
      <c r="D71" s="198">
        <v>91</v>
      </c>
      <c r="E71" s="198">
        <v>19</v>
      </c>
      <c r="F71" s="198">
        <v>2</v>
      </c>
      <c r="G71" s="182"/>
    </row>
    <row r="72" spans="1:7" ht="20.25">
      <c r="A72" s="180">
        <v>40333</v>
      </c>
      <c r="B72" s="197">
        <v>249.38</v>
      </c>
      <c r="C72" s="195">
        <v>114.46</v>
      </c>
      <c r="D72" s="198">
        <v>112</v>
      </c>
      <c r="E72" s="198">
        <v>30</v>
      </c>
      <c r="F72" s="198">
        <v>1</v>
      </c>
      <c r="G72" s="182"/>
    </row>
    <row r="73" spans="1:7" ht="20.25">
      <c r="A73" s="180">
        <v>40334</v>
      </c>
      <c r="B73" s="197">
        <v>37.72</v>
      </c>
      <c r="C73" s="195">
        <v>23.69</v>
      </c>
      <c r="D73" s="198">
        <v>96</v>
      </c>
      <c r="E73" s="198">
        <v>1</v>
      </c>
      <c r="F73" s="203">
        <v>0</v>
      </c>
      <c r="G73" s="182"/>
    </row>
    <row r="74" spans="1:7" ht="20.25">
      <c r="A74" s="180">
        <v>40335</v>
      </c>
      <c r="B74" s="197">
        <v>18.2</v>
      </c>
      <c r="C74" s="195">
        <v>3.44</v>
      </c>
      <c r="D74" s="198">
        <v>91</v>
      </c>
      <c r="E74" s="203">
        <v>0</v>
      </c>
      <c r="F74" s="198">
        <v>1</v>
      </c>
      <c r="G74" s="182"/>
    </row>
    <row r="75" spans="1:7" ht="20.25">
      <c r="A75" s="180">
        <v>40336</v>
      </c>
      <c r="B75" s="197">
        <v>144.12</v>
      </c>
      <c r="C75" s="195">
        <v>22.4</v>
      </c>
      <c r="D75" s="198">
        <v>1</v>
      </c>
      <c r="E75" s="198">
        <v>20</v>
      </c>
      <c r="F75" s="198">
        <v>1</v>
      </c>
      <c r="G75" s="182"/>
    </row>
    <row r="76" spans="1:7" ht="20.25">
      <c r="A76" s="180">
        <v>40337</v>
      </c>
      <c r="B76" s="197">
        <v>210.95</v>
      </c>
      <c r="C76" s="195">
        <v>97.42</v>
      </c>
      <c r="D76" s="198">
        <v>109</v>
      </c>
      <c r="E76" s="198">
        <v>21</v>
      </c>
      <c r="F76" s="198">
        <v>2</v>
      </c>
      <c r="G76" s="182"/>
    </row>
    <row r="77" spans="1:8" ht="20.25">
      <c r="A77" s="180">
        <v>40338</v>
      </c>
      <c r="B77" s="197">
        <v>158.52</v>
      </c>
      <c r="C77" s="195">
        <v>45.67</v>
      </c>
      <c r="D77" s="198">
        <v>89</v>
      </c>
      <c r="E77" s="198">
        <v>16</v>
      </c>
      <c r="F77" s="198">
        <v>3</v>
      </c>
      <c r="G77" s="182"/>
      <c r="H77" s="55" t="s">
        <v>1</v>
      </c>
    </row>
    <row r="78" spans="1:7" ht="20.25">
      <c r="A78" s="180">
        <v>40339</v>
      </c>
      <c r="B78" s="197">
        <v>208.27</v>
      </c>
      <c r="C78" s="195">
        <v>33.34</v>
      </c>
      <c r="D78" s="198">
        <v>84</v>
      </c>
      <c r="E78" s="198">
        <v>29</v>
      </c>
      <c r="F78" s="198">
        <v>4</v>
      </c>
      <c r="G78" s="182"/>
    </row>
    <row r="79" spans="1:7" ht="20.25">
      <c r="A79" s="180">
        <v>40340</v>
      </c>
      <c r="B79" s="197">
        <v>141</v>
      </c>
      <c r="C79" s="195">
        <v>30.81</v>
      </c>
      <c r="D79" s="198">
        <v>91</v>
      </c>
      <c r="E79" s="198">
        <v>11</v>
      </c>
      <c r="F79" s="203">
        <v>0</v>
      </c>
      <c r="G79" s="182"/>
    </row>
    <row r="80" spans="1:7" ht="20.25">
      <c r="A80" s="180">
        <v>40341</v>
      </c>
      <c r="B80" s="197">
        <v>59.07</v>
      </c>
      <c r="C80" s="195">
        <v>15.4</v>
      </c>
      <c r="D80" s="198">
        <v>81</v>
      </c>
      <c r="E80" s="198">
        <v>4</v>
      </c>
      <c r="F80" s="198">
        <v>1</v>
      </c>
      <c r="G80" s="182"/>
    </row>
    <row r="81" spans="1:7" ht="20.25">
      <c r="A81" s="180">
        <v>40342</v>
      </c>
      <c r="B81" s="197">
        <v>12.51</v>
      </c>
      <c r="C81" s="195">
        <v>3.28</v>
      </c>
      <c r="D81" s="198">
        <v>81</v>
      </c>
      <c r="E81" s="203">
        <v>0</v>
      </c>
      <c r="F81" s="203">
        <v>0</v>
      </c>
      <c r="G81" s="182"/>
    </row>
    <row r="82" spans="1:7" ht="20.25">
      <c r="A82" s="180">
        <v>40343</v>
      </c>
      <c r="B82" s="197">
        <v>128.66</v>
      </c>
      <c r="C82" s="195">
        <v>17.1</v>
      </c>
      <c r="D82" s="198">
        <v>1</v>
      </c>
      <c r="E82" s="198">
        <v>21</v>
      </c>
      <c r="F82" s="198">
        <v>3</v>
      </c>
      <c r="G82" s="182"/>
    </row>
    <row r="83" spans="1:7" ht="20.25">
      <c r="A83" s="180">
        <v>40344</v>
      </c>
      <c r="B83" s="197">
        <v>227.12</v>
      </c>
      <c r="C83" s="195">
        <v>113.95</v>
      </c>
      <c r="D83" s="198">
        <v>116</v>
      </c>
      <c r="E83" s="198">
        <v>13</v>
      </c>
      <c r="F83" s="203">
        <v>0</v>
      </c>
      <c r="G83" s="182"/>
    </row>
    <row r="84" spans="1:7" ht="20.25">
      <c r="A84" s="180">
        <v>40345</v>
      </c>
      <c r="B84" s="197">
        <v>196.78</v>
      </c>
      <c r="C84" s="195">
        <v>74.51</v>
      </c>
      <c r="D84" s="198">
        <v>86</v>
      </c>
      <c r="E84" s="198">
        <v>14</v>
      </c>
      <c r="F84" s="198">
        <v>1</v>
      </c>
      <c r="G84" s="182"/>
    </row>
    <row r="85" spans="1:7" ht="20.25">
      <c r="A85" s="180">
        <v>40346</v>
      </c>
      <c r="B85" s="197">
        <v>170.07</v>
      </c>
      <c r="C85" s="195">
        <v>40.41</v>
      </c>
      <c r="D85" s="198">
        <v>92</v>
      </c>
      <c r="E85" s="198">
        <v>22</v>
      </c>
      <c r="F85" s="198">
        <v>3</v>
      </c>
      <c r="G85" s="182"/>
    </row>
    <row r="86" spans="1:7" ht="20.25">
      <c r="A86" s="180">
        <v>40347</v>
      </c>
      <c r="B86" s="197">
        <v>189.05</v>
      </c>
      <c r="C86" s="195">
        <v>53.73</v>
      </c>
      <c r="D86" s="198">
        <v>101</v>
      </c>
      <c r="E86" s="198">
        <v>15</v>
      </c>
      <c r="F86" s="198">
        <v>5</v>
      </c>
      <c r="G86" s="182"/>
    </row>
    <row r="87" spans="1:7" ht="20.25">
      <c r="A87" s="180">
        <v>40348</v>
      </c>
      <c r="B87" s="197">
        <v>63.11</v>
      </c>
      <c r="C87" s="195">
        <v>12.13</v>
      </c>
      <c r="D87" s="198">
        <v>95</v>
      </c>
      <c r="E87" s="198">
        <v>2</v>
      </c>
      <c r="F87" s="203">
        <v>0</v>
      </c>
      <c r="G87" s="182"/>
    </row>
    <row r="88" spans="1:7" ht="20.25">
      <c r="A88" s="180">
        <v>40349</v>
      </c>
      <c r="B88" s="197">
        <v>31.17</v>
      </c>
      <c r="C88" s="195">
        <v>9.47</v>
      </c>
      <c r="D88" s="198">
        <v>64</v>
      </c>
      <c r="E88" s="203">
        <v>0</v>
      </c>
      <c r="F88" s="203">
        <v>0</v>
      </c>
      <c r="G88" s="182"/>
    </row>
    <row r="89" spans="1:7" ht="20.25">
      <c r="A89" s="180">
        <v>40350</v>
      </c>
      <c r="B89" s="197">
        <v>121.31</v>
      </c>
      <c r="C89" s="195">
        <v>29.01</v>
      </c>
      <c r="D89" s="203">
        <v>0</v>
      </c>
      <c r="E89" s="198">
        <v>23</v>
      </c>
      <c r="F89" s="198">
        <v>1</v>
      </c>
      <c r="G89" s="182"/>
    </row>
    <row r="90" spans="1:7" ht="20.25">
      <c r="A90" s="180">
        <v>40351</v>
      </c>
      <c r="B90" s="197">
        <v>201.4</v>
      </c>
      <c r="C90" s="195">
        <v>57.47</v>
      </c>
      <c r="D90" s="198">
        <v>129</v>
      </c>
      <c r="E90" s="198">
        <v>15</v>
      </c>
      <c r="F90" s="198">
        <v>3</v>
      </c>
      <c r="G90" s="182"/>
    </row>
    <row r="91" spans="1:7" ht="20.25">
      <c r="A91" s="180">
        <v>40352</v>
      </c>
      <c r="B91" s="197">
        <v>221.44</v>
      </c>
      <c r="C91" s="195">
        <v>33.61</v>
      </c>
      <c r="D91" s="198">
        <v>90</v>
      </c>
      <c r="E91" s="198">
        <v>15</v>
      </c>
      <c r="F91" s="198">
        <v>1</v>
      </c>
      <c r="G91" s="182" t="s">
        <v>1</v>
      </c>
    </row>
    <row r="92" spans="1:7" ht="20.25">
      <c r="A92" s="180">
        <v>40353</v>
      </c>
      <c r="B92" s="197">
        <v>206.49</v>
      </c>
      <c r="C92" s="195">
        <v>50.89</v>
      </c>
      <c r="D92" s="198">
        <v>99</v>
      </c>
      <c r="E92" s="198">
        <v>26</v>
      </c>
      <c r="F92" s="203">
        <v>0</v>
      </c>
      <c r="G92" s="182"/>
    </row>
    <row r="93" spans="1:7" ht="20.25">
      <c r="A93" s="180">
        <v>40354</v>
      </c>
      <c r="B93" s="197">
        <v>206.9</v>
      </c>
      <c r="C93" s="195">
        <v>46.86</v>
      </c>
      <c r="D93" s="198">
        <v>107</v>
      </c>
      <c r="E93" s="198">
        <v>18</v>
      </c>
      <c r="F93" s="198">
        <v>3</v>
      </c>
      <c r="G93" s="182"/>
    </row>
    <row r="94" spans="1:7" ht="20.25">
      <c r="A94" s="180">
        <v>40355</v>
      </c>
      <c r="B94" s="197">
        <v>82.78</v>
      </c>
      <c r="C94" s="195">
        <v>12.84</v>
      </c>
      <c r="D94" s="198">
        <v>81</v>
      </c>
      <c r="E94" s="198">
        <v>3</v>
      </c>
      <c r="F94" s="203">
        <v>0</v>
      </c>
      <c r="G94" s="182"/>
    </row>
    <row r="95" spans="1:7" ht="20.25">
      <c r="A95" s="180">
        <v>40356</v>
      </c>
      <c r="B95" s="197">
        <v>21.42</v>
      </c>
      <c r="C95" s="195">
        <v>6.5</v>
      </c>
      <c r="D95" s="198">
        <v>94</v>
      </c>
      <c r="E95" s="203">
        <v>0</v>
      </c>
      <c r="F95" s="198">
        <v>1</v>
      </c>
      <c r="G95" s="182"/>
    </row>
    <row r="96" spans="1:7" ht="20.25">
      <c r="A96" s="180">
        <v>40357</v>
      </c>
      <c r="B96" s="197">
        <v>141.18</v>
      </c>
      <c r="C96" s="195">
        <v>14.64</v>
      </c>
      <c r="D96" s="203">
        <v>0</v>
      </c>
      <c r="E96" s="198">
        <v>23</v>
      </c>
      <c r="F96" s="198">
        <v>3</v>
      </c>
      <c r="G96" s="182"/>
    </row>
    <row r="97" spans="1:7" ht="20.25">
      <c r="A97" s="180">
        <v>40358</v>
      </c>
      <c r="B97" s="197">
        <v>195.79</v>
      </c>
      <c r="C97" s="195">
        <v>51.83</v>
      </c>
      <c r="D97" s="198">
        <v>105</v>
      </c>
      <c r="E97" s="198">
        <v>21</v>
      </c>
      <c r="F97" s="203">
        <v>0</v>
      </c>
      <c r="G97" s="182"/>
    </row>
    <row r="98" spans="1:7" ht="20.25">
      <c r="A98" s="180">
        <v>40359</v>
      </c>
      <c r="B98" s="219">
        <v>176.78</v>
      </c>
      <c r="C98" s="220">
        <v>27.51</v>
      </c>
      <c r="D98" s="218">
        <v>132</v>
      </c>
      <c r="E98" s="218">
        <v>17</v>
      </c>
      <c r="F98" s="218">
        <v>5</v>
      </c>
      <c r="G98" s="182"/>
    </row>
    <row r="99" spans="1:7" ht="20.25">
      <c r="A99" s="96" t="s">
        <v>36</v>
      </c>
      <c r="B99" s="183">
        <f>SUM(B69:B98)</f>
        <v>4320.4000000000015</v>
      </c>
      <c r="C99" s="184">
        <f>SUM(C69:C98)</f>
        <v>1223.9199999999998</v>
      </c>
      <c r="D99" s="185">
        <f>SUM(D69:D98)</f>
        <v>2537</v>
      </c>
      <c r="E99" s="185">
        <f>SUM(E69:E98)</f>
        <v>429</v>
      </c>
      <c r="F99" s="185">
        <f>SUM(F69:F98)</f>
        <v>47</v>
      </c>
      <c r="G99" s="94"/>
    </row>
    <row r="100" spans="1:6" ht="18">
      <c r="A100" s="89"/>
      <c r="B100" s="89"/>
      <c r="C100" s="101"/>
      <c r="D100" s="90"/>
      <c r="E100" s="91"/>
      <c r="F100" s="92"/>
    </row>
    <row r="101" spans="1:7" ht="16.5" customHeight="1">
      <c r="A101" s="85"/>
      <c r="B101" s="85"/>
      <c r="C101" s="93"/>
      <c r="D101" s="86"/>
      <c r="E101" s="87"/>
      <c r="F101" s="85"/>
      <c r="G101" s="55" t="s">
        <v>1</v>
      </c>
    </row>
    <row r="102" spans="1:6" ht="20.25">
      <c r="A102" s="94"/>
      <c r="B102" s="94"/>
      <c r="C102" s="95"/>
      <c r="D102" s="96"/>
      <c r="E102" s="97"/>
      <c r="F102" s="94" t="s">
        <v>1</v>
      </c>
    </row>
    <row r="103" spans="1:7" ht="20.25">
      <c r="A103" s="94"/>
      <c r="B103" s="94"/>
      <c r="C103" s="95"/>
      <c r="D103" s="96"/>
      <c r="E103" s="97"/>
      <c r="F103" s="94"/>
      <c r="G103" s="55" t="s">
        <v>1</v>
      </c>
    </row>
    <row r="104" spans="1:6" ht="20.25">
      <c r="A104" s="94"/>
      <c r="B104" s="94"/>
      <c r="C104" s="95"/>
      <c r="D104" s="96"/>
      <c r="E104" s="97"/>
      <c r="F104" s="94"/>
    </row>
    <row r="105" spans="1:6" ht="20.25">
      <c r="A105" s="94"/>
      <c r="B105" s="94"/>
      <c r="C105" s="95"/>
      <c r="D105" s="96"/>
      <c r="E105" s="97"/>
      <c r="F105" s="94"/>
    </row>
  </sheetData>
  <sheetProtection/>
  <printOptions/>
  <pageMargins left="0.7" right="0.7" top="0.75" bottom="0.75" header="0.3" footer="0.3"/>
  <pageSetup horizontalDpi="600" verticalDpi="600" orientation="portrait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6"/>
  <sheetViews>
    <sheetView zoomScale="75" zoomScaleNormal="75" zoomScalePageLayoutView="0" workbookViewId="0" topLeftCell="A50">
      <selection activeCell="A60" sqref="A1:IV16384"/>
    </sheetView>
  </sheetViews>
  <sheetFormatPr defaultColWidth="9.140625" defaultRowHeight="12.75"/>
  <cols>
    <col min="1" max="1" width="77.140625" style="55" customWidth="1"/>
    <col min="2" max="2" width="15.140625" style="55" customWidth="1"/>
    <col min="3" max="3" width="15.28125" style="98" customWidth="1"/>
    <col min="4" max="4" width="15.00390625" style="99" customWidth="1"/>
    <col min="5" max="5" width="15.7109375" style="100" customWidth="1"/>
    <col min="6" max="6" width="17.57421875" style="55" customWidth="1"/>
    <col min="7" max="7" width="9.140625" style="55" customWidth="1"/>
    <col min="8" max="8" width="9.8515625" style="55" bestFit="1" customWidth="1"/>
    <col min="9" max="16384" width="9.140625" style="55" customWidth="1"/>
  </cols>
  <sheetData>
    <row r="1" spans="1:7" s="6" customFormat="1" ht="26.25">
      <c r="A1" s="118" t="s">
        <v>0</v>
      </c>
      <c r="B1" s="119"/>
      <c r="C1" s="120"/>
      <c r="D1" s="120"/>
      <c r="E1" s="121"/>
      <c r="F1" s="122"/>
      <c r="G1" s="128"/>
    </row>
    <row r="2" spans="1:7" s="6" customFormat="1" ht="27" thickBot="1">
      <c r="A2" s="123" t="s">
        <v>62</v>
      </c>
      <c r="B2" s="124"/>
      <c r="C2" s="125"/>
      <c r="D2" s="125"/>
      <c r="E2" s="126"/>
      <c r="F2" s="127"/>
      <c r="G2" s="128"/>
    </row>
    <row r="3" spans="1:7" s="14" customFormat="1" ht="24" thickBot="1">
      <c r="A3" s="129"/>
      <c r="B3" s="129"/>
      <c r="C3" s="128" t="s">
        <v>1</v>
      </c>
      <c r="D3" s="128"/>
      <c r="E3" s="130"/>
      <c r="F3" s="128"/>
      <c r="G3" s="128"/>
    </row>
    <row r="4" spans="1:8" s="19" customFormat="1" ht="21" customHeight="1" thickBot="1">
      <c r="A4" s="15" t="s">
        <v>2</v>
      </c>
      <c r="B4" s="24"/>
      <c r="C4" s="23"/>
      <c r="D4" s="23"/>
      <c r="E4" s="26"/>
      <c r="F4" s="18"/>
      <c r="G4" s="131"/>
      <c r="H4" s="20"/>
    </row>
    <row r="5" spans="1:8" s="19" customFormat="1" ht="20.25">
      <c r="A5" s="132" t="s">
        <v>3</v>
      </c>
      <c r="B5" s="132"/>
      <c r="C5" s="23"/>
      <c r="D5" s="23"/>
      <c r="E5" s="133">
        <f>228.96+385.11</f>
        <v>614.07</v>
      </c>
      <c r="F5" s="22">
        <f>E5/E8</f>
        <v>0.2150105042016807</v>
      </c>
      <c r="G5" s="131"/>
      <c r="H5" s="111" t="s">
        <v>1</v>
      </c>
    </row>
    <row r="6" spans="1:8" s="19" customFormat="1" ht="20.25">
      <c r="A6" s="132" t="s">
        <v>40</v>
      </c>
      <c r="C6" s="23"/>
      <c r="D6" s="23"/>
      <c r="E6" s="133">
        <v>841.97</v>
      </c>
      <c r="F6" s="22">
        <f>E6/E8</f>
        <v>0.29480742296918766</v>
      </c>
      <c r="G6" s="131"/>
      <c r="H6" s="132"/>
    </row>
    <row r="7" spans="1:8" s="19" customFormat="1" ht="21" thickBot="1">
      <c r="A7" s="132" t="s">
        <v>4</v>
      </c>
      <c r="B7" s="132"/>
      <c r="C7" s="23"/>
      <c r="D7" s="23"/>
      <c r="E7" s="133">
        <v>1399.96</v>
      </c>
      <c r="F7" s="22">
        <f>E7/E8</f>
        <v>0.4901820728291317</v>
      </c>
      <c r="G7" s="131"/>
      <c r="H7" s="111"/>
    </row>
    <row r="8" spans="1:8" s="19" customFormat="1" ht="21" customHeight="1" thickBot="1">
      <c r="A8" s="132" t="s">
        <v>28</v>
      </c>
      <c r="B8" s="131"/>
      <c r="C8" s="23"/>
      <c r="D8" s="23"/>
      <c r="E8" s="25">
        <f>SUM(E5:E7)</f>
        <v>2856</v>
      </c>
      <c r="F8" s="18"/>
      <c r="G8" s="131"/>
      <c r="H8" s="111"/>
    </row>
    <row r="9" spans="1:8" s="19" customFormat="1" ht="21" customHeight="1">
      <c r="A9" s="132"/>
      <c r="B9" s="131"/>
      <c r="C9" s="23"/>
      <c r="D9" s="23"/>
      <c r="E9" s="223"/>
      <c r="F9" s="18"/>
      <c r="G9" s="131"/>
      <c r="H9" s="111"/>
    </row>
    <row r="10" spans="1:8" s="19" customFormat="1" ht="21" customHeight="1" thickBot="1">
      <c r="A10" s="24"/>
      <c r="B10" s="24"/>
      <c r="C10" s="23"/>
      <c r="D10" s="23"/>
      <c r="E10" s="224"/>
      <c r="F10" s="26"/>
      <c r="G10" s="131"/>
      <c r="H10" s="110"/>
    </row>
    <row r="11" spans="1:8" s="19" customFormat="1" ht="21" thickBot="1">
      <c r="A11" s="27" t="s">
        <v>45</v>
      </c>
      <c r="B11" s="107"/>
      <c r="C11" s="28"/>
      <c r="D11" s="29"/>
      <c r="E11" s="223"/>
      <c r="F11" s="35"/>
      <c r="G11" s="131"/>
      <c r="H11" s="20"/>
    </row>
    <row r="12" spans="1:8" s="19" customFormat="1" ht="20.25">
      <c r="A12" s="134" t="s">
        <v>5</v>
      </c>
      <c r="B12" s="134"/>
      <c r="C12" s="135"/>
      <c r="D12" s="136"/>
      <c r="E12" s="137">
        <v>84.05</v>
      </c>
      <c r="F12" s="35"/>
      <c r="G12" s="131" t="s">
        <v>1</v>
      </c>
      <c r="H12" s="113"/>
    </row>
    <row r="13" spans="1:8" s="19" customFormat="1" ht="20.25">
      <c r="A13" s="134" t="s">
        <v>43</v>
      </c>
      <c r="B13" s="134" t="s">
        <v>1</v>
      </c>
      <c r="C13" s="135"/>
      <c r="D13" s="136"/>
      <c r="E13" s="137">
        <v>309.92</v>
      </c>
      <c r="F13" s="35"/>
      <c r="G13" s="131"/>
      <c r="H13" s="113"/>
    </row>
    <row r="14" spans="1:8" s="19" customFormat="1" ht="20.25">
      <c r="A14" s="134" t="s">
        <v>58</v>
      </c>
      <c r="B14" s="134"/>
      <c r="C14" s="135" t="s">
        <v>10</v>
      </c>
      <c r="D14" s="136"/>
      <c r="E14" s="137">
        <v>115.14</v>
      </c>
      <c r="F14" s="35"/>
      <c r="G14" s="131"/>
      <c r="H14" s="113"/>
    </row>
    <row r="15" spans="1:8" s="19" customFormat="1" ht="20.25">
      <c r="A15" s="94" t="s">
        <v>47</v>
      </c>
      <c r="B15" s="94"/>
      <c r="C15" s="138"/>
      <c r="D15" s="138"/>
      <c r="E15" s="213">
        <v>0</v>
      </c>
      <c r="F15" s="46"/>
      <c r="G15" s="131"/>
      <c r="H15" s="20"/>
    </row>
    <row r="16" spans="1:8" s="19" customFormat="1" ht="20.25">
      <c r="A16" s="134" t="s">
        <v>6</v>
      </c>
      <c r="B16" s="134"/>
      <c r="C16" s="135"/>
      <c r="D16" s="136"/>
      <c r="E16" s="137">
        <f>50.39</f>
        <v>50.39</v>
      </c>
      <c r="F16" s="35"/>
      <c r="G16" s="131" t="s">
        <v>1</v>
      </c>
      <c r="H16" s="20" t="s">
        <v>1</v>
      </c>
    </row>
    <row r="17" spans="1:8" s="19" customFormat="1" ht="20.25">
      <c r="A17" s="134" t="s">
        <v>8</v>
      </c>
      <c r="B17" s="134"/>
      <c r="C17" s="135"/>
      <c r="D17" s="136"/>
      <c r="E17" s="137">
        <f>76.4-11.19</f>
        <v>65.21000000000001</v>
      </c>
      <c r="F17" s="35"/>
      <c r="G17" s="131" t="s">
        <v>1</v>
      </c>
      <c r="H17" s="20"/>
    </row>
    <row r="18" spans="1:8" s="19" customFormat="1" ht="20.25">
      <c r="A18" s="134" t="s">
        <v>7</v>
      </c>
      <c r="B18" s="134"/>
      <c r="C18" s="135"/>
      <c r="D18" s="136"/>
      <c r="E18" s="213">
        <v>0</v>
      </c>
      <c r="F18" s="35"/>
      <c r="G18" s="131"/>
      <c r="H18" s="20"/>
    </row>
    <row r="19" spans="1:8" s="19" customFormat="1" ht="20.25">
      <c r="A19" s="134" t="s">
        <v>9</v>
      </c>
      <c r="B19" s="134"/>
      <c r="C19" s="135"/>
      <c r="D19" s="136"/>
      <c r="E19" s="192">
        <v>51.79</v>
      </c>
      <c r="F19" s="35"/>
      <c r="G19" s="131"/>
      <c r="H19" s="230"/>
    </row>
    <row r="20" spans="1:8" s="19" customFormat="1" ht="20.25">
      <c r="A20" s="134" t="s">
        <v>48</v>
      </c>
      <c r="B20" s="134"/>
      <c r="C20" s="135"/>
      <c r="D20" s="136"/>
      <c r="E20" s="213">
        <v>0</v>
      </c>
      <c r="F20" s="35"/>
      <c r="G20" s="131"/>
      <c r="H20" s="20" t="s">
        <v>1</v>
      </c>
    </row>
    <row r="21" spans="1:8" s="19" customFormat="1" ht="21" thickBot="1">
      <c r="A21" s="134" t="s">
        <v>49</v>
      </c>
      <c r="B21" s="134"/>
      <c r="C21" s="135"/>
      <c r="D21" s="136"/>
      <c r="E21" s="153">
        <f>38.64-6.66-0.08-0.93-9.58</f>
        <v>21.39</v>
      </c>
      <c r="F21" s="35"/>
      <c r="G21" s="131" t="s">
        <v>1</v>
      </c>
      <c r="H21" s="20"/>
    </row>
    <row r="22" spans="1:8" s="19" customFormat="1" ht="21" thickBot="1">
      <c r="A22" s="134"/>
      <c r="B22" s="134"/>
      <c r="C22" s="135"/>
      <c r="D22" s="136"/>
      <c r="E22" s="25">
        <f>SUM(E12:E21)</f>
        <v>697.89</v>
      </c>
      <c r="F22" s="35"/>
      <c r="G22" s="131"/>
      <c r="H22" s="20"/>
    </row>
    <row r="23" spans="1:8" s="19" customFormat="1" ht="21" thickBot="1">
      <c r="A23" s="134"/>
      <c r="B23" s="134"/>
      <c r="C23" s="135"/>
      <c r="D23" s="136"/>
      <c r="E23" s="226"/>
      <c r="F23" s="35"/>
      <c r="G23" s="131"/>
      <c r="H23" s="20"/>
    </row>
    <row r="24" spans="1:8" s="19" customFormat="1" ht="21" thickBot="1">
      <c r="A24" s="141" t="s">
        <v>53</v>
      </c>
      <c r="B24" s="142"/>
      <c r="C24" s="143"/>
      <c r="D24" s="144"/>
      <c r="E24" s="227"/>
      <c r="F24" s="35" t="s">
        <v>10</v>
      </c>
      <c r="G24" s="131"/>
      <c r="H24" s="20"/>
    </row>
    <row r="25" spans="1:7" ht="20.25">
      <c r="A25" s="94"/>
      <c r="B25" s="94"/>
      <c r="C25" s="95"/>
      <c r="D25" s="96"/>
      <c r="E25" s="228"/>
      <c r="F25" s="94"/>
      <c r="G25" s="94"/>
    </row>
    <row r="26" spans="1:8" s="19" customFormat="1" ht="20.25">
      <c r="A26" s="94" t="s">
        <v>37</v>
      </c>
      <c r="B26" s="94"/>
      <c r="C26" s="138"/>
      <c r="D26" s="138"/>
      <c r="E26" s="140">
        <v>0</v>
      </c>
      <c r="F26" s="135"/>
      <c r="G26" s="131"/>
      <c r="H26" s="20"/>
    </row>
    <row r="27" spans="1:8" s="19" customFormat="1" ht="20.25">
      <c r="A27" s="94" t="s">
        <v>11</v>
      </c>
      <c r="B27" s="94"/>
      <c r="C27" s="138"/>
      <c r="D27" s="138"/>
      <c r="E27" s="231">
        <v>9.58</v>
      </c>
      <c r="F27" s="138"/>
      <c r="G27" s="131"/>
      <c r="H27" s="20"/>
    </row>
    <row r="28" spans="1:8" s="19" customFormat="1" ht="20.25">
      <c r="A28" s="94" t="s">
        <v>12</v>
      </c>
      <c r="B28" s="94"/>
      <c r="C28" s="138"/>
      <c r="D28" s="138"/>
      <c r="E28" s="232">
        <v>3.42</v>
      </c>
      <c r="F28" s="138"/>
      <c r="G28" s="131" t="s">
        <v>1</v>
      </c>
      <c r="H28" s="20"/>
    </row>
    <row r="29" spans="1:8" s="19" customFormat="1" ht="20.25">
      <c r="A29" s="94" t="s">
        <v>13</v>
      </c>
      <c r="B29" s="94"/>
      <c r="C29" s="138"/>
      <c r="D29" s="138"/>
      <c r="E29" s="231">
        <v>29.85</v>
      </c>
      <c r="F29" s="138"/>
      <c r="G29" s="131"/>
      <c r="H29" s="20"/>
    </row>
    <row r="30" spans="1:9" s="19" customFormat="1" ht="20.25">
      <c r="A30" s="94" t="s">
        <v>14</v>
      </c>
      <c r="B30" s="94"/>
      <c r="C30" s="138"/>
      <c r="D30" s="138"/>
      <c r="E30" s="232">
        <v>2.45</v>
      </c>
      <c r="F30" s="138"/>
      <c r="G30" s="131"/>
      <c r="H30" s="20"/>
      <c r="I30" s="19" t="s">
        <v>1</v>
      </c>
    </row>
    <row r="31" spans="1:8" s="19" customFormat="1" ht="20.25">
      <c r="A31" s="94" t="s">
        <v>15</v>
      </c>
      <c r="B31" s="94"/>
      <c r="C31" s="138"/>
      <c r="D31" s="138"/>
      <c r="E31" s="140">
        <v>0</v>
      </c>
      <c r="F31" s="138"/>
      <c r="G31" s="131"/>
      <c r="H31" s="20"/>
    </row>
    <row r="32" spans="1:8" s="19" customFormat="1" ht="20.25">
      <c r="A32" s="94" t="s">
        <v>16</v>
      </c>
      <c r="B32" s="94"/>
      <c r="C32" s="138"/>
      <c r="D32" s="138"/>
      <c r="E32" s="140">
        <v>0</v>
      </c>
      <c r="F32" s="138"/>
      <c r="G32" s="131" t="s">
        <v>1</v>
      </c>
      <c r="H32" s="20"/>
    </row>
    <row r="33" spans="1:8" s="19" customFormat="1" ht="20.25">
      <c r="A33" s="94" t="s">
        <v>17</v>
      </c>
      <c r="B33" s="94"/>
      <c r="C33" s="138"/>
      <c r="D33" s="138"/>
      <c r="E33" s="192">
        <v>4.15</v>
      </c>
      <c r="F33" s="138" t="s">
        <v>1</v>
      </c>
      <c r="G33" s="131" t="s">
        <v>1</v>
      </c>
      <c r="H33" s="20"/>
    </row>
    <row r="34" spans="1:8" s="19" customFormat="1" ht="20.25">
      <c r="A34" s="94" t="s">
        <v>38</v>
      </c>
      <c r="B34" s="94"/>
      <c r="C34" s="138"/>
      <c r="D34" s="138"/>
      <c r="E34" s="140">
        <v>0</v>
      </c>
      <c r="F34" s="136"/>
      <c r="G34" s="131"/>
      <c r="H34" s="20"/>
    </row>
    <row r="35" spans="1:8" s="19" customFormat="1" ht="20.25">
      <c r="A35" s="94" t="s">
        <v>52</v>
      </c>
      <c r="B35" s="94"/>
      <c r="C35" s="138"/>
      <c r="D35" s="138"/>
      <c r="E35" s="140">
        <v>0</v>
      </c>
      <c r="F35" s="135"/>
      <c r="G35" s="131" t="s">
        <v>1</v>
      </c>
      <c r="H35" s="20"/>
    </row>
    <row r="36" spans="1:8" s="19" customFormat="1" ht="21" thickBot="1">
      <c r="A36" s="94" t="s">
        <v>18</v>
      </c>
      <c r="B36" s="94"/>
      <c r="C36" s="138"/>
      <c r="D36" s="138"/>
      <c r="E36" s="233">
        <v>0</v>
      </c>
      <c r="F36" s="135"/>
      <c r="G36" s="131" t="s">
        <v>1</v>
      </c>
      <c r="H36" s="20"/>
    </row>
    <row r="37" spans="1:8" s="19" customFormat="1" ht="21" thickBot="1">
      <c r="A37" s="94"/>
      <c r="B37" s="94"/>
      <c r="C37" s="138"/>
      <c r="D37" s="138"/>
      <c r="E37" s="25">
        <f>SUM(E26:E36)</f>
        <v>49.45</v>
      </c>
      <c r="F37" s="135"/>
      <c r="G37" s="131"/>
      <c r="H37" s="20"/>
    </row>
    <row r="38" spans="1:8" s="19" customFormat="1" ht="21" thickBot="1">
      <c r="A38" s="150"/>
      <c r="B38" s="150"/>
      <c r="C38" s="138"/>
      <c r="D38" s="151"/>
      <c r="E38" s="223"/>
      <c r="F38" s="46"/>
      <c r="G38" s="131"/>
      <c r="H38" s="20"/>
    </row>
    <row r="39" spans="1:8" s="19" customFormat="1" ht="21" thickBot="1">
      <c r="A39" s="15" t="s">
        <v>19</v>
      </c>
      <c r="B39" s="24"/>
      <c r="C39" s="152"/>
      <c r="D39" s="132"/>
      <c r="E39" s="225"/>
      <c r="F39" s="18"/>
      <c r="G39" s="131" t="s">
        <v>1</v>
      </c>
      <c r="H39" s="20"/>
    </row>
    <row r="40" spans="1:8" s="19" customFormat="1" ht="20.25">
      <c r="A40" s="132" t="s">
        <v>20</v>
      </c>
      <c r="B40" s="132"/>
      <c r="C40" s="23"/>
      <c r="D40" s="23" t="s">
        <v>1</v>
      </c>
      <c r="E40" s="234">
        <v>50.39</v>
      </c>
      <c r="F40" s="18"/>
      <c r="G40" s="131"/>
      <c r="H40" s="20"/>
    </row>
    <row r="41" spans="1:8" s="19" customFormat="1" ht="20.25">
      <c r="A41" s="132" t="s">
        <v>39</v>
      </c>
      <c r="B41" s="132"/>
      <c r="C41" s="23"/>
      <c r="D41" s="23"/>
      <c r="E41" s="234">
        <v>6.66</v>
      </c>
      <c r="F41" s="18"/>
      <c r="G41" s="131"/>
      <c r="H41" s="20" t="s">
        <v>1</v>
      </c>
    </row>
    <row r="42" spans="1:8" s="19" customFormat="1" ht="20.25">
      <c r="A42" s="132" t="s">
        <v>21</v>
      </c>
      <c r="B42" s="132"/>
      <c r="C42" s="23"/>
      <c r="D42" s="23"/>
      <c r="E42" s="140">
        <v>0</v>
      </c>
      <c r="F42" s="18"/>
      <c r="G42" s="131"/>
      <c r="H42" s="20"/>
    </row>
    <row r="43" spans="1:8" s="19" customFormat="1" ht="20.25">
      <c r="A43" s="132" t="s">
        <v>22</v>
      </c>
      <c r="B43" s="132"/>
      <c r="C43" s="23"/>
      <c r="D43" s="23"/>
      <c r="E43" s="140">
        <v>0</v>
      </c>
      <c r="F43" s="18"/>
      <c r="G43" s="131"/>
      <c r="H43" s="20"/>
    </row>
    <row r="44" spans="1:8" s="19" customFormat="1" ht="20.25">
      <c r="A44" s="132" t="s">
        <v>23</v>
      </c>
      <c r="B44" s="132"/>
      <c r="C44" s="23"/>
      <c r="D44" s="23"/>
      <c r="E44" s="140">
        <v>0</v>
      </c>
      <c r="F44" s="18"/>
      <c r="G44" s="131"/>
      <c r="H44" s="20"/>
    </row>
    <row r="45" spans="1:8" s="19" customFormat="1" ht="21" customHeight="1">
      <c r="A45" s="132" t="s">
        <v>24</v>
      </c>
      <c r="B45" s="132"/>
      <c r="C45" s="23"/>
      <c r="D45" s="23"/>
      <c r="E45" s="147">
        <v>10.53</v>
      </c>
      <c r="F45" s="18" t="s">
        <v>1</v>
      </c>
      <c r="G45" s="131"/>
      <c r="H45" s="20"/>
    </row>
    <row r="46" spans="1:8" s="19" customFormat="1" ht="21" customHeight="1">
      <c r="A46" s="132" t="s">
        <v>50</v>
      </c>
      <c r="B46" s="132"/>
      <c r="C46" s="23"/>
      <c r="D46" s="23"/>
      <c r="E46" s="147">
        <f>10.93+2.04</f>
        <v>12.969999999999999</v>
      </c>
      <c r="F46" s="18"/>
      <c r="G46" s="131"/>
      <c r="H46" s="20"/>
    </row>
    <row r="47" spans="1:8" s="19" customFormat="1" ht="21" customHeight="1" thickBot="1">
      <c r="A47" s="132" t="s">
        <v>51</v>
      </c>
      <c r="B47" s="132"/>
      <c r="C47" s="23"/>
      <c r="D47" s="23"/>
      <c r="E47" s="147">
        <v>1.04</v>
      </c>
      <c r="F47" s="18"/>
      <c r="G47" s="131"/>
      <c r="H47" s="20"/>
    </row>
    <row r="48" spans="1:8" s="19" customFormat="1" ht="21" customHeight="1" thickBot="1">
      <c r="A48" s="132" t="s">
        <v>1</v>
      </c>
      <c r="B48" s="132"/>
      <c r="C48" s="23"/>
      <c r="D48" s="23"/>
      <c r="E48" s="115">
        <f>SUM(E40:E47)</f>
        <v>81.59</v>
      </c>
      <c r="F48" s="18"/>
      <c r="G48" s="131"/>
      <c r="H48" s="20"/>
    </row>
    <row r="49" spans="1:7" s="49" customFormat="1" ht="21" customHeight="1" thickBot="1">
      <c r="A49" s="132"/>
      <c r="B49" s="132"/>
      <c r="C49" s="23"/>
      <c r="D49" s="23"/>
      <c r="E49" s="223"/>
      <c r="F49" s="18"/>
      <c r="G49" s="154"/>
    </row>
    <row r="50" spans="1:8" s="19" customFormat="1" ht="21" customHeight="1" thickBot="1">
      <c r="A50" s="15" t="s">
        <v>25</v>
      </c>
      <c r="B50" s="24"/>
      <c r="C50" s="50"/>
      <c r="D50" s="24"/>
      <c r="E50" s="52">
        <f>E22+E48</f>
        <v>779.48</v>
      </c>
      <c r="F50" s="18"/>
      <c r="G50" s="131"/>
      <c r="H50" s="20"/>
    </row>
    <row r="51" spans="1:8" s="19" customFormat="1" ht="18.75" customHeight="1">
      <c r="A51" s="132"/>
      <c r="B51" s="132"/>
      <c r="C51" s="23"/>
      <c r="D51" s="23"/>
      <c r="E51" s="26"/>
      <c r="F51" s="18"/>
      <c r="G51" s="131"/>
      <c r="H51" s="20"/>
    </row>
    <row r="52" spans="1:7" ht="20.25">
      <c r="A52" s="132"/>
      <c r="B52" s="132"/>
      <c r="C52" s="132"/>
      <c r="D52" s="132"/>
      <c r="E52" s="26"/>
      <c r="F52" s="128"/>
      <c r="G52" s="94"/>
    </row>
    <row r="53" spans="1:7" s="42" customFormat="1" ht="20.25">
      <c r="A53" s="155" t="s">
        <v>26</v>
      </c>
      <c r="B53" s="155"/>
      <c r="C53" s="132"/>
      <c r="D53" s="132"/>
      <c r="E53" s="57">
        <f>B100</f>
        <v>3635.48</v>
      </c>
      <c r="F53" s="58">
        <v>1</v>
      </c>
      <c r="G53" s="94"/>
    </row>
    <row r="54" spans="1:7" ht="20.25">
      <c r="A54" s="156" t="s">
        <v>27</v>
      </c>
      <c r="B54" s="156"/>
      <c r="C54" s="157"/>
      <c r="D54" s="158"/>
      <c r="E54" s="62">
        <f>E50</f>
        <v>779.48</v>
      </c>
      <c r="F54" s="58">
        <f>E54/E53</f>
        <v>0.21440910141164304</v>
      </c>
      <c r="G54" s="94"/>
    </row>
    <row r="55" spans="1:7" ht="20.25">
      <c r="A55" s="24" t="s">
        <v>28</v>
      </c>
      <c r="B55" s="24"/>
      <c r="C55" s="159"/>
      <c r="D55" s="159"/>
      <c r="E55" s="62">
        <f>SUM(E53-E54)</f>
        <v>2856</v>
      </c>
      <c r="F55" s="58">
        <f>F53-F54</f>
        <v>0.785590898588357</v>
      </c>
      <c r="G55" s="94"/>
    </row>
    <row r="56" spans="1:7" ht="20.25">
      <c r="A56" s="160"/>
      <c r="B56" s="160"/>
      <c r="C56" s="161"/>
      <c r="D56" s="162"/>
      <c r="E56" s="103"/>
      <c r="F56" s="163"/>
      <c r="G56" s="94"/>
    </row>
    <row r="57" spans="1:8" s="19" customFormat="1" ht="20.25">
      <c r="A57" s="107" t="s">
        <v>43</v>
      </c>
      <c r="B57" s="134" t="s">
        <v>1</v>
      </c>
      <c r="C57" s="135"/>
      <c r="D57" s="136"/>
      <c r="E57" s="57">
        <v>1744.55</v>
      </c>
      <c r="F57" s="207"/>
      <c r="G57" s="131"/>
      <c r="H57" s="113"/>
    </row>
    <row r="58" spans="1:7" ht="20.25">
      <c r="A58" s="160"/>
      <c r="B58" s="160"/>
      <c r="C58" s="161"/>
      <c r="D58" s="164"/>
      <c r="E58" s="208"/>
      <c r="F58" s="209"/>
      <c r="G58" s="94"/>
    </row>
    <row r="59" spans="1:8" s="19" customFormat="1" ht="20.25">
      <c r="A59" s="165" t="s">
        <v>29</v>
      </c>
      <c r="B59" s="165"/>
      <c r="C59" s="23"/>
      <c r="D59" s="23"/>
      <c r="E59" s="210"/>
      <c r="F59" s="70">
        <v>339.51</v>
      </c>
      <c r="G59" s="131"/>
      <c r="H59" s="20"/>
    </row>
    <row r="60" spans="1:7" ht="20.25">
      <c r="A60" s="167"/>
      <c r="B60" s="167"/>
      <c r="C60" s="168"/>
      <c r="D60" s="169"/>
      <c r="E60" s="208"/>
      <c r="F60" s="109"/>
      <c r="G60" s="170"/>
    </row>
    <row r="61" spans="1:8" ht="20.25">
      <c r="A61" s="171" t="s">
        <v>30</v>
      </c>
      <c r="B61" s="171"/>
      <c r="C61" s="172"/>
      <c r="D61" s="173"/>
      <c r="E61" s="229"/>
      <c r="F61" s="81">
        <v>0</v>
      </c>
      <c r="G61" s="170"/>
      <c r="H61" s="82"/>
    </row>
    <row r="62" spans="1:7" ht="20.25">
      <c r="A62" s="171" t="s">
        <v>31</v>
      </c>
      <c r="B62" s="171"/>
      <c r="C62" s="175"/>
      <c r="D62" s="176"/>
      <c r="E62" s="208"/>
      <c r="F62" s="81">
        <v>0</v>
      </c>
      <c r="G62" s="94"/>
    </row>
    <row r="63" spans="1:7" ht="20.25">
      <c r="A63" s="171" t="s">
        <v>44</v>
      </c>
      <c r="B63" s="171"/>
      <c r="C63" s="175" t="s">
        <v>1</v>
      </c>
      <c r="D63" s="176"/>
      <c r="E63" s="208"/>
      <c r="F63" s="109"/>
      <c r="G63" s="94"/>
    </row>
    <row r="64" spans="1:7" ht="21" thickBot="1">
      <c r="A64" s="94"/>
      <c r="B64" s="94"/>
      <c r="C64" s="94"/>
      <c r="D64" s="94"/>
      <c r="E64" s="94"/>
      <c r="F64" s="177"/>
      <c r="G64" s="94"/>
    </row>
    <row r="65" spans="1:7" ht="26.25">
      <c r="A65" s="118" t="s">
        <v>0</v>
      </c>
      <c r="B65" s="119"/>
      <c r="C65" s="120"/>
      <c r="D65" s="120"/>
      <c r="E65" s="121"/>
      <c r="F65" s="122"/>
      <c r="G65" s="94"/>
    </row>
    <row r="66" spans="1:7" ht="27" thickBot="1">
      <c r="A66" s="123" t="s">
        <v>62</v>
      </c>
      <c r="B66" s="124"/>
      <c r="C66" s="125"/>
      <c r="D66" s="125"/>
      <c r="E66" s="126"/>
      <c r="F66" s="127"/>
      <c r="G66" s="94"/>
    </row>
    <row r="67" spans="1:7" ht="20.25">
      <c r="A67" s="94"/>
      <c r="B67" s="94"/>
      <c r="C67" s="94"/>
      <c r="D67" s="94"/>
      <c r="E67" s="94"/>
      <c r="F67" s="177"/>
      <c r="G67" s="94" t="s">
        <v>1</v>
      </c>
    </row>
    <row r="68" spans="1:7" ht="101.25">
      <c r="A68" s="178" t="s">
        <v>32</v>
      </c>
      <c r="B68" s="179" t="s">
        <v>41</v>
      </c>
      <c r="C68" s="179" t="s">
        <v>42</v>
      </c>
      <c r="D68" s="179" t="s">
        <v>33</v>
      </c>
      <c r="E68" s="179" t="s">
        <v>34</v>
      </c>
      <c r="F68" s="179" t="s">
        <v>35</v>
      </c>
      <c r="G68" s="170"/>
    </row>
    <row r="69" spans="1:7" ht="20.25">
      <c r="A69" s="180">
        <v>40360</v>
      </c>
      <c r="B69" s="197">
        <v>160.61</v>
      </c>
      <c r="C69" s="194">
        <v>17.49</v>
      </c>
      <c r="D69" s="198">
        <v>80</v>
      </c>
      <c r="E69" s="198">
        <v>20</v>
      </c>
      <c r="F69" s="198">
        <v>1</v>
      </c>
      <c r="G69" s="182"/>
    </row>
    <row r="70" spans="1:7" ht="20.25">
      <c r="A70" s="180">
        <v>40361</v>
      </c>
      <c r="B70" s="197">
        <v>150.27</v>
      </c>
      <c r="C70" s="195">
        <v>34.74</v>
      </c>
      <c r="D70" s="198">
        <v>94</v>
      </c>
      <c r="E70" s="198">
        <v>16</v>
      </c>
      <c r="F70" s="198">
        <v>1</v>
      </c>
      <c r="G70" s="182"/>
    </row>
    <row r="71" spans="1:7" ht="20.25">
      <c r="A71" s="180">
        <v>40362</v>
      </c>
      <c r="B71" s="197">
        <v>57.39</v>
      </c>
      <c r="C71" s="195">
        <v>12.96</v>
      </c>
      <c r="D71" s="198">
        <v>100</v>
      </c>
      <c r="E71" s="198">
        <v>4</v>
      </c>
      <c r="F71" s="198">
        <v>1</v>
      </c>
      <c r="G71" s="182"/>
    </row>
    <row r="72" spans="1:7" ht="20.25">
      <c r="A72" s="180">
        <v>40363</v>
      </c>
      <c r="B72" s="203">
        <v>0</v>
      </c>
      <c r="C72" s="203">
        <v>0</v>
      </c>
      <c r="D72" s="203">
        <v>0</v>
      </c>
      <c r="E72" s="203">
        <v>0</v>
      </c>
      <c r="F72" s="203">
        <v>0</v>
      </c>
      <c r="G72" s="182"/>
    </row>
    <row r="73" spans="1:7" ht="20.25">
      <c r="A73" s="180">
        <v>40364</v>
      </c>
      <c r="B73" s="197">
        <v>46.63</v>
      </c>
      <c r="C73" s="203">
        <v>0</v>
      </c>
      <c r="D73" s="203">
        <v>0</v>
      </c>
      <c r="E73" s="198">
        <v>6</v>
      </c>
      <c r="F73" s="203">
        <v>0</v>
      </c>
      <c r="G73" s="182"/>
    </row>
    <row r="74" spans="1:7" ht="20.25">
      <c r="A74" s="180">
        <v>40365</v>
      </c>
      <c r="B74" s="197">
        <v>153.17</v>
      </c>
      <c r="C74" s="195">
        <v>29.38</v>
      </c>
      <c r="D74" s="198">
        <v>100</v>
      </c>
      <c r="E74" s="198">
        <v>13</v>
      </c>
      <c r="F74" s="198">
        <v>1</v>
      </c>
      <c r="G74" s="182"/>
    </row>
    <row r="75" spans="1:7" ht="20.25">
      <c r="A75" s="180">
        <v>40366</v>
      </c>
      <c r="B75" s="197">
        <v>155.25</v>
      </c>
      <c r="C75" s="195">
        <v>29.07</v>
      </c>
      <c r="D75" s="198">
        <v>91</v>
      </c>
      <c r="E75" s="198">
        <v>14</v>
      </c>
      <c r="F75" s="198">
        <v>2</v>
      </c>
      <c r="G75" s="182"/>
    </row>
    <row r="76" spans="1:7" ht="20.25">
      <c r="A76" s="180">
        <v>40367</v>
      </c>
      <c r="B76" s="197">
        <v>147.11</v>
      </c>
      <c r="C76" s="195">
        <v>29.99</v>
      </c>
      <c r="D76" s="198">
        <v>84</v>
      </c>
      <c r="E76" s="198">
        <v>14</v>
      </c>
      <c r="F76" s="198">
        <v>1</v>
      </c>
      <c r="G76" s="182"/>
    </row>
    <row r="77" spans="1:8" ht="20.25">
      <c r="A77" s="180">
        <v>40368</v>
      </c>
      <c r="B77" s="197">
        <v>215.97</v>
      </c>
      <c r="C77" s="195">
        <v>56.41</v>
      </c>
      <c r="D77" s="198">
        <v>109</v>
      </c>
      <c r="E77" s="198">
        <v>26</v>
      </c>
      <c r="F77" s="198">
        <v>2</v>
      </c>
      <c r="G77" s="182"/>
      <c r="H77" s="55" t="s">
        <v>1</v>
      </c>
    </row>
    <row r="78" spans="1:7" ht="20.25">
      <c r="A78" s="180">
        <v>40369</v>
      </c>
      <c r="B78" s="197">
        <v>49.51</v>
      </c>
      <c r="C78" s="195">
        <v>15.4</v>
      </c>
      <c r="D78" s="198">
        <v>73</v>
      </c>
      <c r="E78" s="198">
        <v>3</v>
      </c>
      <c r="F78" s="203">
        <v>0</v>
      </c>
      <c r="G78" s="182"/>
    </row>
    <row r="79" spans="1:7" ht="20.25">
      <c r="A79" s="180">
        <v>40370</v>
      </c>
      <c r="B79" s="197">
        <v>16.2</v>
      </c>
      <c r="C79" s="195">
        <v>2.16</v>
      </c>
      <c r="D79" s="198">
        <v>77</v>
      </c>
      <c r="E79" s="203">
        <v>0</v>
      </c>
      <c r="F79" s="203">
        <v>0</v>
      </c>
      <c r="G79" s="182"/>
    </row>
    <row r="80" spans="1:7" ht="20.25">
      <c r="A80" s="180">
        <v>40371</v>
      </c>
      <c r="B80" s="197">
        <v>128.28</v>
      </c>
      <c r="C80" s="195">
        <v>24.45</v>
      </c>
      <c r="D80" s="203">
        <v>0</v>
      </c>
      <c r="E80" s="198">
        <v>25</v>
      </c>
      <c r="F80" s="198">
        <v>2</v>
      </c>
      <c r="G80" s="182"/>
    </row>
    <row r="81" spans="1:7" ht="20.25">
      <c r="A81" s="180">
        <v>40372</v>
      </c>
      <c r="B81" s="197">
        <v>191.06</v>
      </c>
      <c r="C81" s="195">
        <v>49.61</v>
      </c>
      <c r="D81" s="198">
        <v>129</v>
      </c>
      <c r="E81" s="198">
        <v>16</v>
      </c>
      <c r="F81" s="198">
        <v>1</v>
      </c>
      <c r="G81" s="182"/>
    </row>
    <row r="82" spans="1:7" ht="20.25">
      <c r="A82" s="180">
        <v>40373</v>
      </c>
      <c r="B82" s="197">
        <v>197.79</v>
      </c>
      <c r="C82" s="195">
        <v>39.72</v>
      </c>
      <c r="D82" s="198">
        <v>96</v>
      </c>
      <c r="E82" s="198">
        <v>13</v>
      </c>
      <c r="F82" s="198">
        <v>2</v>
      </c>
      <c r="G82" s="182"/>
    </row>
    <row r="83" spans="1:7" ht="20.25">
      <c r="A83" s="180">
        <v>40374</v>
      </c>
      <c r="B83" s="197">
        <v>219.85</v>
      </c>
      <c r="C83" s="195">
        <v>32.86</v>
      </c>
      <c r="D83" s="198">
        <v>92</v>
      </c>
      <c r="E83" s="198">
        <v>22</v>
      </c>
      <c r="F83" s="198">
        <v>1</v>
      </c>
      <c r="G83" s="182"/>
    </row>
    <row r="84" spans="1:7" ht="20.25">
      <c r="A84" s="180">
        <v>40375</v>
      </c>
      <c r="B84" s="197">
        <v>200.01</v>
      </c>
      <c r="C84" s="195">
        <v>48.64</v>
      </c>
      <c r="D84" s="198">
        <v>68</v>
      </c>
      <c r="E84" s="198">
        <v>18</v>
      </c>
      <c r="F84" s="198">
        <v>5</v>
      </c>
      <c r="G84" s="182"/>
    </row>
    <row r="85" spans="1:7" ht="20.25">
      <c r="A85" s="180">
        <v>40376</v>
      </c>
      <c r="B85" s="197">
        <v>52.08</v>
      </c>
      <c r="C85" s="195">
        <v>21.77</v>
      </c>
      <c r="D85" s="198">
        <v>81</v>
      </c>
      <c r="E85" s="198">
        <v>3</v>
      </c>
      <c r="F85" s="203">
        <v>0</v>
      </c>
      <c r="G85" s="182"/>
    </row>
    <row r="86" spans="1:7" ht="20.25">
      <c r="A86" s="180">
        <v>40377</v>
      </c>
      <c r="B86" s="197">
        <v>13.57</v>
      </c>
      <c r="C86" s="195">
        <v>1.84</v>
      </c>
      <c r="D86" s="198">
        <v>78</v>
      </c>
      <c r="E86" s="203">
        <v>0</v>
      </c>
      <c r="F86" s="203">
        <v>0</v>
      </c>
      <c r="G86" s="182"/>
    </row>
    <row r="87" spans="1:7" ht="20.25">
      <c r="A87" s="180">
        <v>40378</v>
      </c>
      <c r="B87" s="197">
        <v>119.96</v>
      </c>
      <c r="C87" s="195">
        <v>14.14</v>
      </c>
      <c r="D87" s="203">
        <v>0</v>
      </c>
      <c r="E87" s="198">
        <v>21</v>
      </c>
      <c r="F87" s="198">
        <v>3</v>
      </c>
      <c r="G87" s="182"/>
    </row>
    <row r="88" spans="1:7" ht="20.25">
      <c r="A88" s="180">
        <v>40379</v>
      </c>
      <c r="B88" s="197">
        <v>165.42</v>
      </c>
      <c r="C88" s="195">
        <v>49.01</v>
      </c>
      <c r="D88" s="198">
        <v>124</v>
      </c>
      <c r="E88" s="198">
        <v>11</v>
      </c>
      <c r="F88" s="203">
        <v>0</v>
      </c>
      <c r="G88" s="182"/>
    </row>
    <row r="89" spans="1:7" ht="20.25">
      <c r="A89" s="180">
        <v>40380</v>
      </c>
      <c r="B89" s="197">
        <v>102.13</v>
      </c>
      <c r="C89" s="195">
        <v>36.33</v>
      </c>
      <c r="D89" s="198">
        <v>76</v>
      </c>
      <c r="E89" s="198">
        <v>14</v>
      </c>
      <c r="F89" s="198">
        <v>2</v>
      </c>
      <c r="G89" s="182"/>
    </row>
    <row r="90" spans="1:7" ht="20.25">
      <c r="A90" s="180">
        <v>40381</v>
      </c>
      <c r="B90" s="197">
        <v>165.3</v>
      </c>
      <c r="C90" s="195">
        <v>29.31</v>
      </c>
      <c r="D90" s="198">
        <v>90</v>
      </c>
      <c r="E90" s="198">
        <v>23</v>
      </c>
      <c r="F90" s="203">
        <v>0</v>
      </c>
      <c r="G90" s="182"/>
    </row>
    <row r="91" spans="1:7" ht="20.25">
      <c r="A91" s="180">
        <v>40382</v>
      </c>
      <c r="B91" s="197">
        <v>152.09</v>
      </c>
      <c r="C91" s="195">
        <v>42.43</v>
      </c>
      <c r="D91" s="198">
        <v>113</v>
      </c>
      <c r="E91" s="198">
        <v>19</v>
      </c>
      <c r="F91" s="198">
        <v>2</v>
      </c>
      <c r="G91" s="182" t="s">
        <v>1</v>
      </c>
    </row>
    <row r="92" spans="1:7" ht="20.25">
      <c r="A92" s="180">
        <v>40383</v>
      </c>
      <c r="B92" s="197">
        <v>67.28</v>
      </c>
      <c r="C92" s="195">
        <v>20.04</v>
      </c>
      <c r="D92" s="198">
        <v>124</v>
      </c>
      <c r="E92" s="198">
        <v>2</v>
      </c>
      <c r="F92" s="198">
        <v>3</v>
      </c>
      <c r="G92" s="182"/>
    </row>
    <row r="93" spans="1:7" ht="20.25">
      <c r="A93" s="180">
        <v>40384</v>
      </c>
      <c r="B93" s="197">
        <v>17.97</v>
      </c>
      <c r="C93" s="195">
        <v>3.04</v>
      </c>
      <c r="D93" s="198">
        <v>86</v>
      </c>
      <c r="E93" s="203">
        <v>0</v>
      </c>
      <c r="F93" s="203">
        <v>0</v>
      </c>
      <c r="G93" s="182"/>
    </row>
    <row r="94" spans="1:7" ht="20.25">
      <c r="A94" s="180">
        <v>40385</v>
      </c>
      <c r="B94" s="197">
        <v>88.64</v>
      </c>
      <c r="C94" s="195">
        <v>7.19</v>
      </c>
      <c r="D94" s="203">
        <v>0</v>
      </c>
      <c r="E94" s="198">
        <v>15</v>
      </c>
      <c r="F94" s="198">
        <v>1</v>
      </c>
      <c r="G94" s="182"/>
    </row>
    <row r="95" spans="1:7" ht="20.25">
      <c r="A95" s="180">
        <v>40386</v>
      </c>
      <c r="B95" s="197">
        <v>80.76</v>
      </c>
      <c r="C95" s="195">
        <v>29.52</v>
      </c>
      <c r="D95" s="198">
        <v>93</v>
      </c>
      <c r="E95" s="198">
        <v>14</v>
      </c>
      <c r="F95" s="203">
        <v>0</v>
      </c>
      <c r="G95" s="182"/>
    </row>
    <row r="96" spans="1:7" ht="20.25">
      <c r="A96" s="180">
        <v>40387</v>
      </c>
      <c r="B96" s="197">
        <v>143.57</v>
      </c>
      <c r="C96" s="195">
        <v>33.44</v>
      </c>
      <c r="D96" s="198">
        <v>93</v>
      </c>
      <c r="E96" s="198">
        <v>14</v>
      </c>
      <c r="F96" s="198">
        <v>5</v>
      </c>
      <c r="G96" s="182"/>
    </row>
    <row r="97" spans="1:7" ht="20.25">
      <c r="A97" s="180">
        <v>40388</v>
      </c>
      <c r="B97" s="197">
        <v>176.58</v>
      </c>
      <c r="C97" s="195">
        <v>61.42</v>
      </c>
      <c r="D97" s="198">
        <v>68</v>
      </c>
      <c r="E97" s="198">
        <v>26</v>
      </c>
      <c r="F97" s="198">
        <v>1</v>
      </c>
      <c r="G97" s="182"/>
    </row>
    <row r="98" spans="1:7" ht="20.25">
      <c r="A98" s="180">
        <v>40389</v>
      </c>
      <c r="B98" s="197">
        <v>148.37</v>
      </c>
      <c r="C98" s="211">
        <v>58.41</v>
      </c>
      <c r="D98" s="198">
        <v>93</v>
      </c>
      <c r="E98" s="198">
        <v>21</v>
      </c>
      <c r="F98" s="198">
        <v>1</v>
      </c>
      <c r="G98" s="182"/>
    </row>
    <row r="99" spans="1:7" ht="20.25">
      <c r="A99" s="180">
        <v>40390</v>
      </c>
      <c r="B99" s="219">
        <v>52.66</v>
      </c>
      <c r="C99" s="220">
        <v>11.2</v>
      </c>
      <c r="D99" s="218">
        <v>124</v>
      </c>
      <c r="E99" s="218">
        <v>3</v>
      </c>
      <c r="F99" s="218">
        <v>6</v>
      </c>
      <c r="G99" s="182"/>
    </row>
    <row r="100" spans="1:7" ht="20.25">
      <c r="A100" s="96" t="s">
        <v>36</v>
      </c>
      <c r="B100" s="183">
        <f>SUM(B69:B99)</f>
        <v>3635.48</v>
      </c>
      <c r="C100" s="184">
        <f>SUM(C69:C98)</f>
        <v>830.7699999999998</v>
      </c>
      <c r="D100" s="185">
        <f>SUM(D69:D99)</f>
        <v>2436</v>
      </c>
      <c r="E100" s="185">
        <f>SUM(E69:E99)</f>
        <v>396</v>
      </c>
      <c r="F100" s="185">
        <f>SUM(F69:F99)</f>
        <v>44</v>
      </c>
      <c r="G100" s="94"/>
    </row>
    <row r="101" spans="1:6" ht="18">
      <c r="A101" s="89"/>
      <c r="B101" s="89"/>
      <c r="C101" s="101"/>
      <c r="D101" s="90"/>
      <c r="E101" s="91"/>
      <c r="F101" s="92"/>
    </row>
    <row r="102" spans="1:7" ht="16.5" customHeight="1">
      <c r="A102" s="85"/>
      <c r="B102" s="85"/>
      <c r="C102" s="93"/>
      <c r="D102" s="86"/>
      <c r="E102" s="87"/>
      <c r="F102" s="85"/>
      <c r="G102" s="55" t="s">
        <v>1</v>
      </c>
    </row>
    <row r="103" spans="1:6" ht="20.25">
      <c r="A103" s="94"/>
      <c r="B103" s="94"/>
      <c r="C103" s="95"/>
      <c r="D103" s="96"/>
      <c r="E103" s="97"/>
      <c r="F103" s="94" t="s">
        <v>1</v>
      </c>
    </row>
    <row r="104" spans="1:7" ht="20.25">
      <c r="A104" s="94"/>
      <c r="B104" s="94"/>
      <c r="C104" s="95"/>
      <c r="D104" s="96"/>
      <c r="E104" s="97"/>
      <c r="F104" s="94"/>
      <c r="G104" s="55" t="s">
        <v>1</v>
      </c>
    </row>
    <row r="105" spans="1:8" ht="20.25">
      <c r="A105" s="94"/>
      <c r="B105" s="94"/>
      <c r="C105" s="95"/>
      <c r="D105" s="96"/>
      <c r="E105" s="97"/>
      <c r="F105" s="94"/>
      <c r="H105" s="55" t="s">
        <v>1</v>
      </c>
    </row>
    <row r="106" spans="1:6" ht="20.25">
      <c r="A106" s="94"/>
      <c r="B106" s="94"/>
      <c r="C106" s="95"/>
      <c r="D106" s="96"/>
      <c r="E106" s="97"/>
      <c r="F106" s="94"/>
    </row>
  </sheetData>
  <sheetProtection/>
  <printOptions/>
  <pageMargins left="0.7" right="0.7" top="0.75" bottom="0.75" header="0.3" footer="0.3"/>
  <pageSetup fitToHeight="2" horizontalDpi="600" verticalDpi="600" orientation="portrait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="75" zoomScaleNormal="75" zoomScalePageLayoutView="0" workbookViewId="0" topLeftCell="A1">
      <selection activeCell="E8" sqref="E8"/>
    </sheetView>
  </sheetViews>
  <sheetFormatPr defaultColWidth="9.140625" defaultRowHeight="12.75"/>
  <cols>
    <col min="1" max="1" width="77.140625" style="55" customWidth="1"/>
    <col min="2" max="2" width="15.140625" style="55" customWidth="1"/>
    <col min="3" max="3" width="15.28125" style="98" customWidth="1"/>
    <col min="4" max="4" width="15.00390625" style="99" customWidth="1"/>
    <col min="5" max="5" width="15.7109375" style="100" customWidth="1"/>
    <col min="6" max="6" width="17.57421875" style="55" customWidth="1"/>
    <col min="7" max="7" width="9.140625" style="55" customWidth="1"/>
    <col min="8" max="8" width="9.8515625" style="55" bestFit="1" customWidth="1"/>
    <col min="9" max="16384" width="9.140625" style="55" customWidth="1"/>
  </cols>
  <sheetData>
    <row r="1" spans="1:7" s="6" customFormat="1" ht="26.25">
      <c r="A1" s="118" t="s">
        <v>0</v>
      </c>
      <c r="B1" s="119"/>
      <c r="C1" s="120"/>
      <c r="D1" s="120"/>
      <c r="E1" s="121"/>
      <c r="F1" s="122"/>
      <c r="G1" s="128"/>
    </row>
    <row r="2" spans="1:7" s="6" customFormat="1" ht="27" thickBot="1">
      <c r="A2" s="123" t="s">
        <v>63</v>
      </c>
      <c r="B2" s="124"/>
      <c r="C2" s="125"/>
      <c r="D2" s="125"/>
      <c r="E2" s="126"/>
      <c r="F2" s="127"/>
      <c r="G2" s="128"/>
    </row>
    <row r="3" spans="1:7" s="14" customFormat="1" ht="24" thickBot="1">
      <c r="A3" s="129"/>
      <c r="B3" s="129"/>
      <c r="C3" s="128" t="s">
        <v>1</v>
      </c>
      <c r="D3" s="128"/>
      <c r="E3" s="235"/>
      <c r="F3" s="236"/>
      <c r="G3" s="128"/>
    </row>
    <row r="4" spans="1:8" s="19" customFormat="1" ht="21" customHeight="1" thickBot="1">
      <c r="A4" s="15" t="s">
        <v>2</v>
      </c>
      <c r="B4" s="24"/>
      <c r="C4" s="23"/>
      <c r="D4" s="23"/>
      <c r="E4" s="223"/>
      <c r="F4" s="237"/>
      <c r="G4" s="131"/>
      <c r="H4" s="20"/>
    </row>
    <row r="5" spans="1:8" s="19" customFormat="1" ht="20.25">
      <c r="A5" s="132" t="s">
        <v>3</v>
      </c>
      <c r="B5" s="132"/>
      <c r="C5" s="23"/>
      <c r="D5" s="23"/>
      <c r="E5" s="133">
        <v>451.77</v>
      </c>
      <c r="F5" s="22">
        <f>E5/E8</f>
        <v>0.16997829039698098</v>
      </c>
      <c r="G5" s="131"/>
      <c r="H5" s="111" t="s">
        <v>1</v>
      </c>
    </row>
    <row r="6" spans="1:8" s="19" customFormat="1" ht="20.25">
      <c r="A6" s="132" t="s">
        <v>40</v>
      </c>
      <c r="C6" s="23"/>
      <c r="D6" s="23"/>
      <c r="E6" s="133">
        <v>762.89</v>
      </c>
      <c r="F6" s="22">
        <f>E6/E8</f>
        <v>0.28703707187496474</v>
      </c>
      <c r="G6" s="131"/>
      <c r="H6" s="132"/>
    </row>
    <row r="7" spans="1:8" s="19" customFormat="1" ht="21" thickBot="1">
      <c r="A7" s="132" t="s">
        <v>4</v>
      </c>
      <c r="B7" s="132"/>
      <c r="C7" s="23"/>
      <c r="D7" s="23"/>
      <c r="E7" s="133">
        <v>1443.15</v>
      </c>
      <c r="F7" s="22">
        <f>E7/E8</f>
        <v>0.5429846377280544</v>
      </c>
      <c r="G7" s="131"/>
      <c r="H7" s="111"/>
    </row>
    <row r="8" spans="1:8" s="19" customFormat="1" ht="21" customHeight="1" thickBot="1">
      <c r="A8" s="132" t="s">
        <v>28</v>
      </c>
      <c r="B8" s="131"/>
      <c r="C8" s="23"/>
      <c r="D8" s="23"/>
      <c r="E8" s="25">
        <f>SUM(E5:E7)</f>
        <v>2657.81</v>
      </c>
      <c r="F8" s="237"/>
      <c r="G8" s="131"/>
      <c r="H8" s="111"/>
    </row>
    <row r="9" spans="1:8" s="19" customFormat="1" ht="21" customHeight="1">
      <c r="A9" s="132"/>
      <c r="B9" s="131"/>
      <c r="C9" s="23"/>
      <c r="D9" s="23"/>
      <c r="E9" s="223"/>
      <c r="F9" s="237"/>
      <c r="G9" s="131"/>
      <c r="H9" s="111"/>
    </row>
    <row r="10" spans="1:8" s="19" customFormat="1" ht="21" customHeight="1" thickBot="1">
      <c r="A10" s="24"/>
      <c r="B10" s="24"/>
      <c r="C10" s="23"/>
      <c r="D10" s="23"/>
      <c r="E10" s="224"/>
      <c r="F10" s="223"/>
      <c r="G10" s="131"/>
      <c r="H10" s="110"/>
    </row>
    <row r="11" spans="1:8" s="19" customFormat="1" ht="21" thickBot="1">
      <c r="A11" s="27" t="s">
        <v>45</v>
      </c>
      <c r="B11" s="107"/>
      <c r="C11" s="28"/>
      <c r="D11" s="29"/>
      <c r="E11" s="223"/>
      <c r="F11" s="207"/>
      <c r="G11" s="131"/>
      <c r="H11" s="20"/>
    </row>
    <row r="12" spans="1:8" s="19" customFormat="1" ht="20.25">
      <c r="A12" s="134" t="s">
        <v>5</v>
      </c>
      <c r="B12" s="134"/>
      <c r="C12" s="135"/>
      <c r="D12" s="136"/>
      <c r="E12" s="137">
        <v>68.31</v>
      </c>
      <c r="F12" s="207"/>
      <c r="G12" s="131" t="s">
        <v>1</v>
      </c>
      <c r="H12" s="113"/>
    </row>
    <row r="13" spans="1:8" s="19" customFormat="1" ht="20.25">
      <c r="A13" s="134" t="s">
        <v>43</v>
      </c>
      <c r="B13" s="134" t="s">
        <v>1</v>
      </c>
      <c r="C13" s="135"/>
      <c r="D13" s="136"/>
      <c r="E13" s="137">
        <v>706.25</v>
      </c>
      <c r="F13" s="207"/>
      <c r="G13" s="131"/>
      <c r="H13" s="113"/>
    </row>
    <row r="14" spans="1:8" s="19" customFormat="1" ht="20.25">
      <c r="A14" s="134" t="s">
        <v>58</v>
      </c>
      <c r="B14" s="134"/>
      <c r="C14" s="135" t="s">
        <v>10</v>
      </c>
      <c r="D14" s="136"/>
      <c r="E14" s="137">
        <v>148.94</v>
      </c>
      <c r="F14" s="207"/>
      <c r="G14" s="131"/>
      <c r="H14" s="113"/>
    </row>
    <row r="15" spans="1:8" s="19" customFormat="1" ht="20.25">
      <c r="A15" s="94" t="s">
        <v>47</v>
      </c>
      <c r="B15" s="94"/>
      <c r="C15" s="138"/>
      <c r="D15" s="138"/>
      <c r="E15" s="192">
        <v>7.42</v>
      </c>
      <c r="F15" s="238"/>
      <c r="G15" s="131"/>
      <c r="H15" s="20"/>
    </row>
    <row r="16" spans="1:8" s="19" customFormat="1" ht="20.25">
      <c r="A16" s="134" t="s">
        <v>6</v>
      </c>
      <c r="B16" s="134"/>
      <c r="C16" s="135"/>
      <c r="D16" s="136"/>
      <c r="E16" s="137">
        <v>125.17</v>
      </c>
      <c r="F16" s="207"/>
      <c r="G16" s="131" t="s">
        <v>1</v>
      </c>
      <c r="H16" s="20" t="s">
        <v>1</v>
      </c>
    </row>
    <row r="17" spans="1:8" s="19" customFormat="1" ht="20.25">
      <c r="A17" s="134" t="s">
        <v>8</v>
      </c>
      <c r="B17" s="134"/>
      <c r="C17" s="135"/>
      <c r="D17" s="136"/>
      <c r="E17" s="213"/>
      <c r="F17" s="207"/>
      <c r="G17" s="131" t="s">
        <v>1</v>
      </c>
      <c r="H17" s="20"/>
    </row>
    <row r="18" spans="1:8" s="19" customFormat="1" ht="20.25">
      <c r="A18" s="134" t="s">
        <v>7</v>
      </c>
      <c r="B18" s="134"/>
      <c r="C18" s="135"/>
      <c r="D18" s="136"/>
      <c r="E18" s="213">
        <v>0</v>
      </c>
      <c r="F18" s="207"/>
      <c r="G18" s="131"/>
      <c r="H18" s="20"/>
    </row>
    <row r="19" spans="1:8" s="19" customFormat="1" ht="20.25">
      <c r="A19" s="134" t="s">
        <v>9</v>
      </c>
      <c r="B19" s="134"/>
      <c r="C19" s="135"/>
      <c r="D19" s="136"/>
      <c r="E19" s="192">
        <v>68.75</v>
      </c>
      <c r="F19" s="207"/>
      <c r="G19" s="131"/>
      <c r="H19" s="230"/>
    </row>
    <row r="20" spans="1:8" s="19" customFormat="1" ht="20.25">
      <c r="A20" s="134" t="s">
        <v>48</v>
      </c>
      <c r="B20" s="134"/>
      <c r="C20" s="135"/>
      <c r="D20" s="136"/>
      <c r="E20" s="213">
        <v>0</v>
      </c>
      <c r="F20" s="207"/>
      <c r="G20" s="131"/>
      <c r="H20" s="20" t="s">
        <v>1</v>
      </c>
    </row>
    <row r="21" spans="1:8" s="19" customFormat="1" ht="21" thickBot="1">
      <c r="A21" s="134" t="s">
        <v>49</v>
      </c>
      <c r="B21" s="134"/>
      <c r="C21" s="135"/>
      <c r="D21" s="136"/>
      <c r="E21" s="153">
        <v>15.09</v>
      </c>
      <c r="F21" s="207"/>
      <c r="G21" s="131" t="s">
        <v>1</v>
      </c>
      <c r="H21" s="20"/>
    </row>
    <row r="22" spans="1:8" s="19" customFormat="1" ht="21" thickBot="1">
      <c r="A22" s="134"/>
      <c r="B22" s="134"/>
      <c r="C22" s="135"/>
      <c r="D22" s="136"/>
      <c r="E22" s="25">
        <f>SUM(E12:E21)</f>
        <v>1139.9299999999998</v>
      </c>
      <c r="F22" s="207"/>
      <c r="G22" s="131"/>
      <c r="H22" s="20"/>
    </row>
    <row r="23" spans="1:8" s="19" customFormat="1" ht="21" thickBot="1">
      <c r="A23" s="134"/>
      <c r="B23" s="134"/>
      <c r="C23" s="135"/>
      <c r="D23" s="136"/>
      <c r="E23" s="226"/>
      <c r="F23" s="207"/>
      <c r="G23" s="131"/>
      <c r="H23" s="20"/>
    </row>
    <row r="24" spans="1:8" s="19" customFormat="1" ht="21" thickBot="1">
      <c r="A24" s="141" t="s">
        <v>53</v>
      </c>
      <c r="B24" s="142"/>
      <c r="C24" s="143"/>
      <c r="D24" s="144"/>
      <c r="E24" s="227"/>
      <c r="F24" s="207" t="s">
        <v>10</v>
      </c>
      <c r="G24" s="131"/>
      <c r="H24" s="20"/>
    </row>
    <row r="25" spans="1:7" ht="20.25">
      <c r="A25" s="94"/>
      <c r="B25" s="94"/>
      <c r="C25" s="95"/>
      <c r="D25" s="96"/>
      <c r="E25" s="228"/>
      <c r="F25" s="182"/>
      <c r="G25" s="94"/>
    </row>
    <row r="26" spans="1:8" s="19" customFormat="1" ht="20.25">
      <c r="A26" s="94" t="s">
        <v>37</v>
      </c>
      <c r="B26" s="94"/>
      <c r="C26" s="138"/>
      <c r="D26" s="138"/>
      <c r="E26" s="140">
        <v>0</v>
      </c>
      <c r="F26" s="239"/>
      <c r="G26" s="131"/>
      <c r="H26" s="20"/>
    </row>
    <row r="27" spans="1:8" s="19" customFormat="1" ht="20.25">
      <c r="A27" s="94" t="s">
        <v>11</v>
      </c>
      <c r="B27" s="94"/>
      <c r="C27" s="138"/>
      <c r="D27" s="138"/>
      <c r="E27" s="231">
        <v>5.87</v>
      </c>
      <c r="F27" s="240"/>
      <c r="G27" s="131"/>
      <c r="H27" s="20"/>
    </row>
    <row r="28" spans="1:8" s="19" customFormat="1" ht="20.25">
      <c r="A28" s="94" t="s">
        <v>12</v>
      </c>
      <c r="B28" s="94"/>
      <c r="C28" s="138"/>
      <c r="D28" s="138"/>
      <c r="E28" s="232">
        <v>3.47</v>
      </c>
      <c r="F28" s="240"/>
      <c r="G28" s="131" t="s">
        <v>1</v>
      </c>
      <c r="H28" s="20"/>
    </row>
    <row r="29" spans="1:8" s="19" customFormat="1" ht="20.25">
      <c r="A29" s="94" t="s">
        <v>13</v>
      </c>
      <c r="B29" s="94"/>
      <c r="C29" s="138"/>
      <c r="D29" s="138"/>
      <c r="E29" s="231">
        <v>34.12</v>
      </c>
      <c r="F29" s="240"/>
      <c r="G29" s="131"/>
      <c r="H29" s="20"/>
    </row>
    <row r="30" spans="1:9" s="19" customFormat="1" ht="20.25">
      <c r="A30" s="94" t="s">
        <v>14</v>
      </c>
      <c r="B30" s="94"/>
      <c r="C30" s="138"/>
      <c r="D30" s="138"/>
      <c r="E30" s="232">
        <v>2.39</v>
      </c>
      <c r="F30" s="240"/>
      <c r="G30" s="131"/>
      <c r="H30" s="20"/>
      <c r="I30" s="19" t="s">
        <v>1</v>
      </c>
    </row>
    <row r="31" spans="1:8" s="19" customFormat="1" ht="20.25">
      <c r="A31" s="94" t="s">
        <v>15</v>
      </c>
      <c r="B31" s="94"/>
      <c r="C31" s="138"/>
      <c r="D31" s="138"/>
      <c r="E31" s="140">
        <f>1050*0.0004</f>
        <v>0.42000000000000004</v>
      </c>
      <c r="F31" s="240"/>
      <c r="G31" s="131"/>
      <c r="H31" s="20"/>
    </row>
    <row r="32" spans="1:8" s="19" customFormat="1" ht="20.25">
      <c r="A32" s="94" t="s">
        <v>16</v>
      </c>
      <c r="B32" s="94"/>
      <c r="C32" s="138"/>
      <c r="D32" s="138"/>
      <c r="E32" s="140">
        <v>0</v>
      </c>
      <c r="F32" s="240"/>
      <c r="G32" s="131" t="s">
        <v>1</v>
      </c>
      <c r="H32" s="20"/>
    </row>
    <row r="33" spans="1:8" s="19" customFormat="1" ht="20.25">
      <c r="A33" s="94" t="s">
        <v>17</v>
      </c>
      <c r="B33" s="94"/>
      <c r="C33" s="138"/>
      <c r="D33" s="138"/>
      <c r="E33" s="192">
        <v>4.87</v>
      </c>
      <c r="F33" s="240" t="s">
        <v>1</v>
      </c>
      <c r="G33" s="131" t="s">
        <v>1</v>
      </c>
      <c r="H33" s="20"/>
    </row>
    <row r="34" spans="1:8" s="19" customFormat="1" ht="20.25">
      <c r="A34" s="94" t="s">
        <v>38</v>
      </c>
      <c r="B34" s="94"/>
      <c r="C34" s="138"/>
      <c r="D34" s="138"/>
      <c r="E34" s="140">
        <v>0</v>
      </c>
      <c r="F34" s="241"/>
      <c r="G34" s="131"/>
      <c r="H34" s="20"/>
    </row>
    <row r="35" spans="1:8" s="19" customFormat="1" ht="20.25">
      <c r="A35" s="94" t="s">
        <v>52</v>
      </c>
      <c r="B35" s="94"/>
      <c r="C35" s="138"/>
      <c r="D35" s="138"/>
      <c r="E35" s="140">
        <v>0</v>
      </c>
      <c r="F35" s="239"/>
      <c r="G35" s="131" t="s">
        <v>1</v>
      </c>
      <c r="H35" s="20"/>
    </row>
    <row r="36" spans="1:8" s="19" customFormat="1" ht="21" thickBot="1">
      <c r="A36" s="94" t="s">
        <v>18</v>
      </c>
      <c r="B36" s="94"/>
      <c r="C36" s="138"/>
      <c r="D36" s="138"/>
      <c r="E36" s="233">
        <v>0</v>
      </c>
      <c r="F36" s="239"/>
      <c r="G36" s="131" t="s">
        <v>1</v>
      </c>
      <c r="H36" s="20"/>
    </row>
    <row r="37" spans="1:8" s="19" customFormat="1" ht="21" thickBot="1">
      <c r="A37" s="94"/>
      <c r="B37" s="94"/>
      <c r="C37" s="138"/>
      <c r="D37" s="138"/>
      <c r="E37" s="25">
        <f>SUM(E26:E36)</f>
        <v>51.13999999999999</v>
      </c>
      <c r="F37" s="239"/>
      <c r="G37" s="131"/>
      <c r="H37" s="20"/>
    </row>
    <row r="38" spans="1:8" s="19" customFormat="1" ht="21" thickBot="1">
      <c r="A38" s="150"/>
      <c r="B38" s="150"/>
      <c r="C38" s="138"/>
      <c r="D38" s="151"/>
      <c r="E38" s="223"/>
      <c r="F38" s="238"/>
      <c r="G38" s="131"/>
      <c r="H38" s="20"/>
    </row>
    <row r="39" spans="1:8" s="19" customFormat="1" ht="21" thickBot="1">
      <c r="A39" s="15" t="s">
        <v>19</v>
      </c>
      <c r="B39" s="24"/>
      <c r="C39" s="152"/>
      <c r="D39" s="132"/>
      <c r="E39" s="225"/>
      <c r="F39" s="237"/>
      <c r="G39" s="131" t="s">
        <v>1</v>
      </c>
      <c r="H39" s="20"/>
    </row>
    <row r="40" spans="1:8" s="19" customFormat="1" ht="20.25">
      <c r="A40" s="132" t="s">
        <v>20</v>
      </c>
      <c r="B40" s="132"/>
      <c r="C40" s="23"/>
      <c r="D40" s="23" t="s">
        <v>1</v>
      </c>
      <c r="E40" s="234">
        <v>273.68</v>
      </c>
      <c r="F40" s="237"/>
      <c r="G40" s="131"/>
      <c r="H40" s="20"/>
    </row>
    <row r="41" spans="1:8" s="19" customFormat="1" ht="20.25">
      <c r="A41" s="132" t="s">
        <v>39</v>
      </c>
      <c r="B41" s="132"/>
      <c r="C41" s="23"/>
      <c r="D41" s="23"/>
      <c r="E41" s="234">
        <v>5.71</v>
      </c>
      <c r="F41" s="237"/>
      <c r="G41" s="131"/>
      <c r="H41" s="20" t="s">
        <v>1</v>
      </c>
    </row>
    <row r="42" spans="1:8" s="19" customFormat="1" ht="20.25">
      <c r="A42" s="132" t="s">
        <v>21</v>
      </c>
      <c r="B42" s="132"/>
      <c r="C42" s="23"/>
      <c r="D42" s="23"/>
      <c r="E42" s="140">
        <v>0</v>
      </c>
      <c r="F42" s="237"/>
      <c r="G42" s="131"/>
      <c r="H42" s="20"/>
    </row>
    <row r="43" spans="1:8" s="19" customFormat="1" ht="20.25">
      <c r="A43" s="132" t="s">
        <v>22</v>
      </c>
      <c r="B43" s="132"/>
      <c r="C43" s="23"/>
      <c r="D43" s="23"/>
      <c r="E43" s="192">
        <f>32.5-3.1</f>
        <v>29.4</v>
      </c>
      <c r="F43" s="237"/>
      <c r="G43" s="131"/>
      <c r="H43" s="20"/>
    </row>
    <row r="44" spans="1:8" s="19" customFormat="1" ht="20.25">
      <c r="A44" s="132" t="s">
        <v>23</v>
      </c>
      <c r="B44" s="132"/>
      <c r="C44" s="23"/>
      <c r="D44" s="23"/>
      <c r="E44" s="140">
        <v>0</v>
      </c>
      <c r="F44" s="237"/>
      <c r="G44" s="131"/>
      <c r="H44" s="20"/>
    </row>
    <row r="45" spans="1:8" s="19" customFormat="1" ht="21" customHeight="1">
      <c r="A45" s="132" t="s">
        <v>24</v>
      </c>
      <c r="B45" s="132"/>
      <c r="C45" s="23"/>
      <c r="D45" s="23"/>
      <c r="E45" s="140"/>
      <c r="F45" s="237" t="s">
        <v>1</v>
      </c>
      <c r="G45" s="131"/>
      <c r="H45" s="20"/>
    </row>
    <row r="46" spans="1:8" s="19" customFormat="1" ht="21" customHeight="1">
      <c r="A46" s="132" t="s">
        <v>50</v>
      </c>
      <c r="B46" s="132"/>
      <c r="C46" s="23"/>
      <c r="D46" s="23"/>
      <c r="E46" s="192"/>
      <c r="F46" s="237"/>
      <c r="G46" s="131"/>
      <c r="H46" s="20"/>
    </row>
    <row r="47" spans="1:8" s="19" customFormat="1" ht="21" customHeight="1" thickBot="1">
      <c r="A47" s="132" t="s">
        <v>51</v>
      </c>
      <c r="B47" s="132"/>
      <c r="C47" s="23"/>
      <c r="D47" s="23"/>
      <c r="E47" s="147">
        <v>0.95</v>
      </c>
      <c r="F47" s="237"/>
      <c r="G47" s="131"/>
      <c r="H47" s="20"/>
    </row>
    <row r="48" spans="1:8" s="19" customFormat="1" ht="21" customHeight="1" thickBot="1">
      <c r="A48" s="132" t="s">
        <v>1</v>
      </c>
      <c r="B48" s="132"/>
      <c r="C48" s="23"/>
      <c r="D48" s="23"/>
      <c r="E48" s="115">
        <f>SUM(E40:E47)</f>
        <v>309.73999999999995</v>
      </c>
      <c r="F48" s="237"/>
      <c r="G48" s="131"/>
      <c r="H48" s="20"/>
    </row>
    <row r="49" spans="1:7" s="49" customFormat="1" ht="21" customHeight="1" thickBot="1">
      <c r="A49" s="132"/>
      <c r="B49" s="132"/>
      <c r="C49" s="23"/>
      <c r="D49" s="23"/>
      <c r="E49" s="223"/>
      <c r="F49" s="237"/>
      <c r="G49" s="154"/>
    </row>
    <row r="50" spans="1:8" s="19" customFormat="1" ht="21" customHeight="1" thickBot="1">
      <c r="A50" s="15" t="s">
        <v>25</v>
      </c>
      <c r="B50" s="24"/>
      <c r="C50" s="50"/>
      <c r="D50" s="24"/>
      <c r="E50" s="52">
        <f>E22+E48</f>
        <v>1449.6699999999998</v>
      </c>
      <c r="F50" s="237"/>
      <c r="G50" s="131"/>
      <c r="H50" s="20"/>
    </row>
    <row r="51" spans="1:8" s="19" customFormat="1" ht="18.75" customHeight="1">
      <c r="A51" s="132"/>
      <c r="B51" s="132"/>
      <c r="C51" s="23"/>
      <c r="D51" s="23"/>
      <c r="E51" s="223"/>
      <c r="F51" s="237"/>
      <c r="G51" s="131"/>
      <c r="H51" s="20"/>
    </row>
    <row r="52" spans="1:7" ht="20.25">
      <c r="A52" s="132"/>
      <c r="B52" s="132"/>
      <c r="C52" s="132"/>
      <c r="D52" s="132"/>
      <c r="E52" s="223"/>
      <c r="F52" s="236"/>
      <c r="G52" s="94"/>
    </row>
    <row r="53" spans="1:7" s="42" customFormat="1" ht="20.25">
      <c r="A53" s="155" t="s">
        <v>26</v>
      </c>
      <c r="B53" s="155"/>
      <c r="C53" s="132"/>
      <c r="D53" s="132"/>
      <c r="E53" s="57">
        <f>B100</f>
        <v>4245.580000000001</v>
      </c>
      <c r="F53" s="58">
        <v>1</v>
      </c>
      <c r="G53" s="94"/>
    </row>
    <row r="54" spans="1:7" ht="20.25">
      <c r="A54" s="156" t="s">
        <v>27</v>
      </c>
      <c r="B54" s="156"/>
      <c r="C54" s="157"/>
      <c r="D54" s="158"/>
      <c r="E54" s="62">
        <v>1449.67</v>
      </c>
      <c r="F54" s="58">
        <f>E54/E53</f>
        <v>0.34145393562245907</v>
      </c>
      <c r="G54" s="94"/>
    </row>
    <row r="55" spans="1:7" ht="20.25">
      <c r="A55" s="24" t="s">
        <v>28</v>
      </c>
      <c r="B55" s="24"/>
      <c r="C55" s="159"/>
      <c r="D55" s="159"/>
      <c r="E55" s="62">
        <f>SUM(E53-E54)</f>
        <v>2795.9100000000008</v>
      </c>
      <c r="F55" s="58">
        <f>F53-F54</f>
        <v>0.6585460643775409</v>
      </c>
      <c r="G55" s="94"/>
    </row>
    <row r="56" spans="1:7" ht="20.25">
      <c r="A56" s="160"/>
      <c r="B56" s="160"/>
      <c r="C56" s="161"/>
      <c r="D56" s="162"/>
      <c r="E56" s="208"/>
      <c r="F56" s="209"/>
      <c r="G56" s="94"/>
    </row>
    <row r="57" spans="1:8" s="19" customFormat="1" ht="20.25">
      <c r="A57" s="107" t="s">
        <v>43</v>
      </c>
      <c r="B57" s="134" t="s">
        <v>1</v>
      </c>
      <c r="C57" s="135"/>
      <c r="D57" s="136"/>
      <c r="E57" s="57">
        <v>1723.93</v>
      </c>
      <c r="F57" s="207"/>
      <c r="G57" s="131"/>
      <c r="H57" s="113"/>
    </row>
    <row r="58" spans="1:7" ht="20.25">
      <c r="A58" s="160"/>
      <c r="B58" s="160"/>
      <c r="C58" s="161"/>
      <c r="D58" s="164"/>
      <c r="E58" s="208"/>
      <c r="F58" s="209"/>
      <c r="G58" s="94"/>
    </row>
    <row r="59" spans="1:8" s="19" customFormat="1" ht="20.25">
      <c r="A59" s="165" t="s">
        <v>29</v>
      </c>
      <c r="B59" s="165"/>
      <c r="C59" s="23"/>
      <c r="D59" s="23"/>
      <c r="E59" s="210"/>
      <c r="F59" s="70">
        <v>257.79</v>
      </c>
      <c r="G59" s="131"/>
      <c r="H59" s="20"/>
    </row>
    <row r="60" spans="1:7" ht="20.25">
      <c r="A60" s="167"/>
      <c r="B60" s="167"/>
      <c r="C60" s="168"/>
      <c r="D60" s="169"/>
      <c r="E60" s="208"/>
      <c r="F60" s="109"/>
      <c r="G60" s="170"/>
    </row>
    <row r="61" spans="1:8" ht="20.25">
      <c r="A61" s="171" t="s">
        <v>30</v>
      </c>
      <c r="B61" s="171"/>
      <c r="C61" s="172"/>
      <c r="D61" s="173"/>
      <c r="E61" s="229"/>
      <c r="F61" s="81">
        <v>0</v>
      </c>
      <c r="G61" s="170"/>
      <c r="H61" s="82"/>
    </row>
    <row r="62" spans="1:7" ht="20.25">
      <c r="A62" s="171" t="s">
        <v>31</v>
      </c>
      <c r="B62" s="171"/>
      <c r="C62" s="175"/>
      <c r="D62" s="176"/>
      <c r="E62" s="208"/>
      <c r="F62" s="81">
        <v>0</v>
      </c>
      <c r="G62" s="94"/>
    </row>
    <row r="63" spans="1:7" ht="20.25">
      <c r="A63" s="171" t="s">
        <v>44</v>
      </c>
      <c r="B63" s="171"/>
      <c r="C63" s="175" t="s">
        <v>1</v>
      </c>
      <c r="D63" s="176"/>
      <c r="E63" s="208"/>
      <c r="F63" s="109"/>
      <c r="G63" s="94"/>
    </row>
    <row r="64" spans="1:7" ht="21" thickBot="1">
      <c r="A64" s="94"/>
      <c r="B64" s="94"/>
      <c r="C64" s="94"/>
      <c r="D64" s="94"/>
      <c r="E64" s="94"/>
      <c r="F64" s="177"/>
      <c r="G64" s="94"/>
    </row>
    <row r="65" spans="1:7" ht="26.25">
      <c r="A65" s="118" t="s">
        <v>0</v>
      </c>
      <c r="B65" s="119"/>
      <c r="C65" s="120"/>
      <c r="D65" s="120"/>
      <c r="E65" s="121"/>
      <c r="F65" s="122"/>
      <c r="G65" s="94"/>
    </row>
    <row r="66" spans="1:7" ht="27" thickBot="1">
      <c r="A66" s="123" t="s">
        <v>63</v>
      </c>
      <c r="B66" s="124"/>
      <c r="C66" s="125"/>
      <c r="D66" s="125"/>
      <c r="E66" s="126"/>
      <c r="F66" s="127"/>
      <c r="G66" s="94"/>
    </row>
    <row r="67" spans="1:7" ht="20.25">
      <c r="A67" s="94"/>
      <c r="B67" s="94"/>
      <c r="C67" s="94"/>
      <c r="D67" s="94"/>
      <c r="E67" s="94"/>
      <c r="F67" s="177"/>
      <c r="G67" s="94" t="s">
        <v>1</v>
      </c>
    </row>
    <row r="68" spans="1:7" ht="101.25">
      <c r="A68" s="178" t="s">
        <v>32</v>
      </c>
      <c r="B68" s="179" t="s">
        <v>41</v>
      </c>
      <c r="C68" s="179" t="s">
        <v>42</v>
      </c>
      <c r="D68" s="179" t="s">
        <v>33</v>
      </c>
      <c r="E68" s="179" t="s">
        <v>34</v>
      </c>
      <c r="F68" s="179" t="s">
        <v>35</v>
      </c>
      <c r="G68" s="170"/>
    </row>
    <row r="69" spans="1:7" ht="20.25">
      <c r="A69" s="180">
        <v>40391</v>
      </c>
      <c r="B69" s="197">
        <v>10.52</v>
      </c>
      <c r="C69" s="194">
        <v>2.96</v>
      </c>
      <c r="D69" s="198">
        <v>63</v>
      </c>
      <c r="E69" s="203">
        <v>0</v>
      </c>
      <c r="F69" s="203">
        <v>0</v>
      </c>
      <c r="G69" s="182"/>
    </row>
    <row r="70" spans="1:7" ht="20.25">
      <c r="A70" s="180">
        <v>40392</v>
      </c>
      <c r="B70" s="197">
        <v>96.25</v>
      </c>
      <c r="C70" s="195">
        <v>4.35</v>
      </c>
      <c r="D70" s="203">
        <v>0</v>
      </c>
      <c r="E70" s="198">
        <v>14</v>
      </c>
      <c r="F70" s="198">
        <v>2</v>
      </c>
      <c r="G70" s="182"/>
    </row>
    <row r="71" spans="1:7" ht="20.25">
      <c r="A71" s="180">
        <v>40393</v>
      </c>
      <c r="B71" s="197">
        <v>132.16</v>
      </c>
      <c r="C71" s="195">
        <v>35.93</v>
      </c>
      <c r="D71" s="198">
        <v>102</v>
      </c>
      <c r="E71" s="198">
        <v>11</v>
      </c>
      <c r="F71" s="198">
        <v>1</v>
      </c>
      <c r="G71" s="182"/>
    </row>
    <row r="72" spans="1:7" ht="20.25">
      <c r="A72" s="180">
        <v>40394</v>
      </c>
      <c r="B72" s="197">
        <v>198.15</v>
      </c>
      <c r="C72" s="195">
        <v>82.15</v>
      </c>
      <c r="D72" s="198">
        <v>98</v>
      </c>
      <c r="E72" s="198">
        <v>15</v>
      </c>
      <c r="F72" s="198">
        <v>2</v>
      </c>
      <c r="G72" s="182"/>
    </row>
    <row r="73" spans="1:7" ht="20.25">
      <c r="A73" s="180">
        <v>40395</v>
      </c>
      <c r="B73" s="197">
        <v>187.12</v>
      </c>
      <c r="C73" s="195">
        <v>43.27</v>
      </c>
      <c r="D73" s="198">
        <v>82</v>
      </c>
      <c r="E73" s="198">
        <v>22</v>
      </c>
      <c r="F73" s="198">
        <v>2</v>
      </c>
      <c r="G73" s="182"/>
    </row>
    <row r="74" spans="1:7" ht="20.25">
      <c r="A74" s="180">
        <v>40396</v>
      </c>
      <c r="B74" s="197">
        <v>153.6</v>
      </c>
      <c r="C74" s="195">
        <v>42.89</v>
      </c>
      <c r="D74" s="198">
        <v>86</v>
      </c>
      <c r="E74" s="198">
        <v>18</v>
      </c>
      <c r="F74" s="203">
        <v>0</v>
      </c>
      <c r="G74" s="182"/>
    </row>
    <row r="75" spans="1:7" ht="20.25">
      <c r="A75" s="180">
        <v>40397</v>
      </c>
      <c r="B75" s="197">
        <v>51.15</v>
      </c>
      <c r="C75" s="195">
        <v>17.82</v>
      </c>
      <c r="D75" s="198">
        <v>82</v>
      </c>
      <c r="E75" s="198">
        <v>3</v>
      </c>
      <c r="F75" s="203">
        <v>0</v>
      </c>
      <c r="G75" s="182"/>
    </row>
    <row r="76" spans="1:7" ht="20.25">
      <c r="A76" s="180">
        <v>40398</v>
      </c>
      <c r="B76" s="197">
        <v>12.5</v>
      </c>
      <c r="C76" s="195">
        <v>2.56</v>
      </c>
      <c r="D76" s="198">
        <v>70</v>
      </c>
      <c r="E76" s="203">
        <v>0</v>
      </c>
      <c r="F76" s="203">
        <v>0</v>
      </c>
      <c r="G76" s="182"/>
    </row>
    <row r="77" spans="1:8" ht="20.25">
      <c r="A77" s="180">
        <v>40399</v>
      </c>
      <c r="B77" s="197">
        <v>156.06</v>
      </c>
      <c r="C77" s="195">
        <v>19.87</v>
      </c>
      <c r="D77" s="198">
        <v>1</v>
      </c>
      <c r="E77" s="198">
        <v>21</v>
      </c>
      <c r="F77" s="198">
        <v>3</v>
      </c>
      <c r="G77" s="182"/>
      <c r="H77" s="55" t="s">
        <v>1</v>
      </c>
    </row>
    <row r="78" spans="1:7" ht="20.25">
      <c r="A78" s="180">
        <v>40400</v>
      </c>
      <c r="B78" s="197">
        <v>144.98</v>
      </c>
      <c r="C78" s="195">
        <v>55.66</v>
      </c>
      <c r="D78" s="198">
        <v>117</v>
      </c>
      <c r="E78" s="198">
        <v>14</v>
      </c>
      <c r="F78" s="198">
        <v>2</v>
      </c>
      <c r="G78" s="182"/>
    </row>
    <row r="79" spans="1:7" ht="20.25">
      <c r="A79" s="180">
        <v>40401</v>
      </c>
      <c r="B79" s="197">
        <v>183.23</v>
      </c>
      <c r="C79" s="195">
        <v>55.02</v>
      </c>
      <c r="D79" s="198">
        <v>83</v>
      </c>
      <c r="E79" s="198">
        <v>16</v>
      </c>
      <c r="F79" s="198">
        <v>1</v>
      </c>
      <c r="G79" s="182"/>
    </row>
    <row r="80" spans="1:7" ht="20.25">
      <c r="A80" s="180">
        <v>40402</v>
      </c>
      <c r="B80" s="197">
        <v>190.6</v>
      </c>
      <c r="C80" s="195">
        <v>18.17</v>
      </c>
      <c r="D80" s="198">
        <v>77</v>
      </c>
      <c r="E80" s="198">
        <v>18</v>
      </c>
      <c r="F80" s="198">
        <v>1</v>
      </c>
      <c r="G80" s="182"/>
    </row>
    <row r="81" spans="1:7" ht="20.25">
      <c r="A81" s="180">
        <v>40403</v>
      </c>
      <c r="B81" s="197">
        <v>182.31</v>
      </c>
      <c r="C81" s="195">
        <v>30.39</v>
      </c>
      <c r="D81" s="198">
        <v>99</v>
      </c>
      <c r="E81" s="198">
        <v>20</v>
      </c>
      <c r="F81" s="198">
        <v>2</v>
      </c>
      <c r="G81" s="182"/>
    </row>
    <row r="82" spans="1:7" ht="20.25">
      <c r="A82" s="180">
        <v>40404</v>
      </c>
      <c r="B82" s="197">
        <v>42.16</v>
      </c>
      <c r="C82" s="195">
        <v>15.02</v>
      </c>
      <c r="D82" s="198">
        <v>75</v>
      </c>
      <c r="E82" s="198">
        <v>2</v>
      </c>
      <c r="F82" s="203">
        <v>0</v>
      </c>
      <c r="G82" s="182"/>
    </row>
    <row r="83" spans="1:7" ht="20.25">
      <c r="A83" s="180">
        <v>40405</v>
      </c>
      <c r="B83" s="197">
        <v>16.31</v>
      </c>
      <c r="C83" s="195">
        <v>6.89</v>
      </c>
      <c r="D83" s="198">
        <v>74</v>
      </c>
      <c r="E83" s="203">
        <v>0</v>
      </c>
      <c r="F83" s="203">
        <v>0</v>
      </c>
      <c r="G83" s="182"/>
    </row>
    <row r="84" spans="1:7" ht="20.25">
      <c r="A84" s="180">
        <v>40406</v>
      </c>
      <c r="B84" s="197">
        <v>169.17</v>
      </c>
      <c r="C84" s="195">
        <v>16.2</v>
      </c>
      <c r="D84" s="198">
        <v>3</v>
      </c>
      <c r="E84" s="198">
        <v>17</v>
      </c>
      <c r="F84" s="198">
        <v>1</v>
      </c>
      <c r="G84" s="182"/>
    </row>
    <row r="85" spans="1:7" ht="20.25">
      <c r="A85" s="180">
        <v>40407</v>
      </c>
      <c r="B85" s="197">
        <v>191.32</v>
      </c>
      <c r="C85" s="195">
        <v>42.97</v>
      </c>
      <c r="D85" s="198">
        <v>114</v>
      </c>
      <c r="E85" s="198">
        <v>14</v>
      </c>
      <c r="F85" s="198">
        <v>2</v>
      </c>
      <c r="G85" s="182"/>
    </row>
    <row r="86" spans="1:7" ht="20.25">
      <c r="A86" s="180">
        <v>40408</v>
      </c>
      <c r="B86" s="197">
        <v>185.71</v>
      </c>
      <c r="C86" s="195">
        <v>51.21</v>
      </c>
      <c r="D86" s="198">
        <v>83</v>
      </c>
      <c r="E86" s="198">
        <v>20</v>
      </c>
      <c r="F86" s="198">
        <v>1</v>
      </c>
      <c r="G86" s="182"/>
    </row>
    <row r="87" spans="1:7" ht="20.25">
      <c r="A87" s="180">
        <v>40409</v>
      </c>
      <c r="B87" s="197">
        <v>235.28</v>
      </c>
      <c r="C87" s="195">
        <v>34.13</v>
      </c>
      <c r="D87" s="198">
        <v>91</v>
      </c>
      <c r="E87" s="198">
        <v>26</v>
      </c>
      <c r="F87" s="198">
        <v>1</v>
      </c>
      <c r="G87" s="182"/>
    </row>
    <row r="88" spans="1:9" ht="20.25">
      <c r="A88" s="180">
        <v>40410</v>
      </c>
      <c r="B88" s="197">
        <v>209.54</v>
      </c>
      <c r="C88" s="195">
        <v>78.62</v>
      </c>
      <c r="D88" s="198">
        <v>83</v>
      </c>
      <c r="E88" s="198">
        <v>22</v>
      </c>
      <c r="F88" s="198">
        <v>1</v>
      </c>
      <c r="G88" s="182"/>
      <c r="I88" s="55" t="s">
        <v>1</v>
      </c>
    </row>
    <row r="89" spans="1:7" ht="20.25">
      <c r="A89" s="180">
        <v>40411</v>
      </c>
      <c r="B89" s="197">
        <v>123.03</v>
      </c>
      <c r="C89" s="195">
        <v>61.45</v>
      </c>
      <c r="D89" s="198">
        <v>97</v>
      </c>
      <c r="E89" s="198">
        <v>8</v>
      </c>
      <c r="F89" s="203">
        <v>0</v>
      </c>
      <c r="G89" s="182"/>
    </row>
    <row r="90" spans="1:7" ht="20.25">
      <c r="A90" s="180">
        <v>40412</v>
      </c>
      <c r="B90" s="197">
        <v>14.12</v>
      </c>
      <c r="C90" s="195">
        <v>5.88</v>
      </c>
      <c r="D90" s="198">
        <v>77</v>
      </c>
      <c r="E90" s="203">
        <v>0</v>
      </c>
      <c r="F90" s="203">
        <v>0</v>
      </c>
      <c r="G90" s="182"/>
    </row>
    <row r="91" spans="1:7" ht="20.25">
      <c r="A91" s="180">
        <v>40413</v>
      </c>
      <c r="B91" s="197">
        <v>150.72</v>
      </c>
      <c r="C91" s="195">
        <v>12.47</v>
      </c>
      <c r="D91" s="198">
        <v>1</v>
      </c>
      <c r="E91" s="198">
        <v>20</v>
      </c>
      <c r="F91" s="198">
        <v>1</v>
      </c>
      <c r="G91" s="182" t="s">
        <v>1</v>
      </c>
    </row>
    <row r="92" spans="1:7" ht="20.25">
      <c r="A92" s="180">
        <v>40414</v>
      </c>
      <c r="B92" s="197">
        <v>136.46</v>
      </c>
      <c r="C92" s="195">
        <v>39.31</v>
      </c>
      <c r="D92" s="198">
        <v>109</v>
      </c>
      <c r="E92" s="198">
        <v>14</v>
      </c>
      <c r="F92" s="198">
        <v>2</v>
      </c>
      <c r="G92" s="182"/>
    </row>
    <row r="93" spans="1:7" ht="20.25">
      <c r="A93" s="180">
        <v>40415</v>
      </c>
      <c r="B93" s="197">
        <v>141.53</v>
      </c>
      <c r="C93" s="195">
        <v>26.45</v>
      </c>
      <c r="D93" s="198">
        <v>74</v>
      </c>
      <c r="E93" s="198">
        <v>15</v>
      </c>
      <c r="F93" s="198">
        <v>2</v>
      </c>
      <c r="G93" s="182"/>
    </row>
    <row r="94" spans="1:7" ht="20.25">
      <c r="A94" s="180">
        <v>40416</v>
      </c>
      <c r="B94" s="197">
        <v>149.61</v>
      </c>
      <c r="C94" s="195">
        <v>30.02</v>
      </c>
      <c r="D94" s="198">
        <v>91</v>
      </c>
      <c r="E94" s="198">
        <v>22</v>
      </c>
      <c r="F94" s="198">
        <v>1</v>
      </c>
      <c r="G94" s="182"/>
    </row>
    <row r="95" spans="1:7" ht="20.25">
      <c r="A95" s="180">
        <v>40417</v>
      </c>
      <c r="B95" s="197">
        <v>232.34</v>
      </c>
      <c r="C95" s="195">
        <v>75.92</v>
      </c>
      <c r="D95" s="198">
        <v>84</v>
      </c>
      <c r="E95" s="198">
        <v>26</v>
      </c>
      <c r="F95" s="203">
        <v>0</v>
      </c>
      <c r="G95" s="182"/>
    </row>
    <row r="96" spans="1:7" ht="20.25">
      <c r="A96" s="180">
        <v>40418</v>
      </c>
      <c r="B96" s="197">
        <v>53.94</v>
      </c>
      <c r="C96" s="195">
        <v>20.2</v>
      </c>
      <c r="D96" s="198">
        <v>85</v>
      </c>
      <c r="E96" s="198">
        <v>3</v>
      </c>
      <c r="F96" s="198">
        <v>1</v>
      </c>
      <c r="G96" s="182"/>
    </row>
    <row r="97" spans="1:7" ht="20.25">
      <c r="A97" s="180">
        <v>40419</v>
      </c>
      <c r="B97" s="197">
        <v>13.32</v>
      </c>
      <c r="C97" s="195">
        <v>2.88</v>
      </c>
      <c r="D97" s="198">
        <v>71</v>
      </c>
      <c r="E97" s="203">
        <v>0</v>
      </c>
      <c r="F97" s="203">
        <v>0</v>
      </c>
      <c r="G97" s="182"/>
    </row>
    <row r="98" spans="1:7" ht="20.25">
      <c r="A98" s="180">
        <v>40420</v>
      </c>
      <c r="B98" s="197">
        <v>163.09</v>
      </c>
      <c r="C98" s="211">
        <v>18.89</v>
      </c>
      <c r="D98" s="198">
        <v>3</v>
      </c>
      <c r="E98" s="198">
        <v>19</v>
      </c>
      <c r="F98" s="198">
        <v>1</v>
      </c>
      <c r="G98" s="182"/>
    </row>
    <row r="99" spans="1:7" ht="20.25">
      <c r="A99" s="180">
        <v>40421</v>
      </c>
      <c r="B99" s="219">
        <v>319.3</v>
      </c>
      <c r="C99" s="220">
        <v>145.32</v>
      </c>
      <c r="D99" s="218">
        <v>163</v>
      </c>
      <c r="E99" s="218">
        <v>19</v>
      </c>
      <c r="F99" s="218">
        <v>5</v>
      </c>
      <c r="G99" s="182"/>
    </row>
    <row r="100" spans="1:7" ht="20.25">
      <c r="A100" s="96" t="s">
        <v>36</v>
      </c>
      <c r="B100" s="183">
        <f>SUM(B69:B99)</f>
        <v>4245.580000000001</v>
      </c>
      <c r="C100" s="184">
        <f>SUM(C69:C99)</f>
        <v>1094.8700000000001</v>
      </c>
      <c r="D100" s="185">
        <f>SUM(D69:D99)</f>
        <v>2338</v>
      </c>
      <c r="E100" s="185">
        <f>SUM(E69:E99)</f>
        <v>419</v>
      </c>
      <c r="F100" s="185">
        <f>SUM(F69:F99)</f>
        <v>35</v>
      </c>
      <c r="G100" s="94"/>
    </row>
    <row r="101" spans="1:6" ht="18">
      <c r="A101" s="89"/>
      <c r="B101" s="89"/>
      <c r="C101" s="101"/>
      <c r="D101" s="90"/>
      <c r="E101" s="91"/>
      <c r="F101" s="92"/>
    </row>
    <row r="102" spans="1:7" ht="16.5" customHeight="1">
      <c r="A102" s="85"/>
      <c r="B102" s="85"/>
      <c r="C102" s="93"/>
      <c r="D102" s="86"/>
      <c r="E102" s="87"/>
      <c r="F102" s="85"/>
      <c r="G102" s="55" t="s">
        <v>1</v>
      </c>
    </row>
    <row r="103" spans="1:6" ht="20.25">
      <c r="A103" s="94"/>
      <c r="B103" s="94"/>
      <c r="C103" s="95"/>
      <c r="D103" s="96"/>
      <c r="E103" s="97"/>
      <c r="F103" s="94" t="s">
        <v>1</v>
      </c>
    </row>
    <row r="104" spans="1:7" ht="20.25">
      <c r="A104" s="94"/>
      <c r="B104" s="94"/>
      <c r="C104" s="95"/>
      <c r="D104" s="96"/>
      <c r="E104" s="97"/>
      <c r="F104" s="94"/>
      <c r="G104" s="55" t="s">
        <v>1</v>
      </c>
    </row>
    <row r="105" spans="1:8" ht="20.25">
      <c r="A105" s="94"/>
      <c r="B105" s="94"/>
      <c r="C105" s="95"/>
      <c r="D105" s="96"/>
      <c r="E105" s="97"/>
      <c r="F105" s="94"/>
      <c r="H105" s="55" t="s">
        <v>1</v>
      </c>
    </row>
    <row r="106" spans="1:6" ht="20.25">
      <c r="A106" s="94"/>
      <c r="B106" s="94"/>
      <c r="C106" s="95"/>
      <c r="D106" s="96"/>
      <c r="E106" s="97"/>
      <c r="F106" s="94"/>
    </row>
  </sheetData>
  <sheetProtection/>
  <printOptions/>
  <pageMargins left="0.7" right="0.7" top="0.75" bottom="0.75" header="0.3" footer="0.3"/>
  <pageSetup fitToHeight="2"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Napa County</cp:lastModifiedBy>
  <cp:lastPrinted>2010-09-13T17:46:19Z</cp:lastPrinted>
  <dcterms:created xsi:type="dcterms:W3CDTF">2005-03-11T00:18:31Z</dcterms:created>
  <dcterms:modified xsi:type="dcterms:W3CDTF">2010-09-14T16:47:57Z</dcterms:modified>
  <cp:category/>
  <cp:version/>
  <cp:contentType/>
  <cp:contentStatus/>
</cp:coreProperties>
</file>