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2" activeTab="8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  <sheet name="BP AUG " sheetId="8" r:id="rId8"/>
    <sheet name="BP SEPT" sheetId="9" r:id="rId9"/>
  </sheets>
  <externalReferences>
    <externalReference r:id="rId12"/>
  </externalReferences>
  <definedNames>
    <definedName name="_xlnm.Print_Area" localSheetId="7">'BP AUG '!$A$1:$F$90</definedName>
    <definedName name="_xlnm.Print_Area" localSheetId="1">'BP FEB '!$A$1:$E$90</definedName>
    <definedName name="_xlnm.Print_Area" localSheetId="0">'BP JAN '!$A$1:$E$93</definedName>
    <definedName name="_xlnm.Print_Area" localSheetId="5">'BP JUNE'!$A$1:$E$88</definedName>
  </definedNames>
  <calcPr fullCalcOnLoad="1"/>
</workbook>
</file>

<file path=xl/sharedStrings.xml><?xml version="1.0" encoding="utf-8"?>
<sst xmlns="http://schemas.openxmlformats.org/spreadsheetml/2006/main" count="508" uniqueCount="60">
  <si>
    <t>CLOVER FLAT LANDFILL DISPOSAL AND RECYCLING REPORT</t>
  </si>
  <si>
    <t>MONTH OF JANUARY 2008</t>
  </si>
  <si>
    <t xml:space="preserve"> </t>
  </si>
  <si>
    <t xml:space="preserve">TONS OF INCOMING SOLID WASTE FOR DISPOSAL </t>
  </si>
  <si>
    <t>PUBLIC</t>
  </si>
  <si>
    <t>UVDS</t>
  </si>
  <si>
    <t>UVR RECYCLED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</si>
  <si>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</si>
  <si>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</si>
  <si>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</si>
  <si>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</si>
  <si>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</si>
  <si>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</si>
  <si>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Cardboard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</si>
  <si>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</si>
  <si>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</si>
  <si>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</si>
  <si>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</si>
  <si>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</si>
  <si>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</si>
  <si>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</si>
  <si>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</si>
  <si>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Fluorescent Lamps</t>
  </si>
  <si>
    <t xml:space="preserve">     Paint 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</si>
  <si>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</si>
  <si>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</si>
  <si>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</si>
  <si>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</si>
  <si>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</si>
  <si>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</si>
  <si>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</si>
  <si>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</si>
  <si>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</si>
  <si>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</si>
  <si>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</si>
  <si>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</si>
  <si>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</si>
  <si>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</si>
  <si>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</si>
  <si>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TONS</t>
  </si>
  <si>
    <t># VEHS PUBLIC</t>
  </si>
  <si>
    <t>#VEHS UVDS</t>
  </si>
  <si>
    <t># VEHS UVR</t>
  </si>
  <si>
    <t>TOTAL INCOMING TONS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</si>
  <si>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</si>
  <si>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>MONTH OF FEBRUARY 2008</t>
  </si>
  <si>
    <t xml:space="preserve">    Freon</t>
  </si>
  <si>
    <t xml:space="preserve">    Paint</t>
  </si>
  <si>
    <t>MONTH OF MARCH 2008</t>
  </si>
  <si>
    <t>MONTH OF APRIL 2008</t>
  </si>
  <si>
    <t>MONTH OF MAY 2008</t>
  </si>
  <si>
    <t>MONTH OF JUNE 2008</t>
  </si>
  <si>
    <t>MONTH OF JULY 2008</t>
  </si>
  <si>
    <t>-</t>
  </si>
  <si>
    <t>MONTH OF AUGUST 2008</t>
  </si>
  <si>
    <t>RECYCLED  C &amp; D MATERIALS</t>
  </si>
  <si>
    <t>TOTAL</t>
  </si>
  <si>
    <t>MONTH OF SEPTEMBER 2008</t>
  </si>
  <si>
    <t>Pressure Treated Wood</t>
  </si>
  <si>
    <t>C &amp; 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</si>
</sst>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9" fillId="0" borderId="0" xfId="42" applyNumberFormat="1" applyFont="1" applyFill="1" applyBorder="1" applyAlignment="1">
      <alignment/>
    </xf>
    <xf numFmtId="164" fontId="7" fillId="0" borderId="0" xfId="42" applyNumberFormat="1" applyFont="1" applyFill="1" applyAlignment="1">
      <alignment horizontal="left" vertical="justify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2" fontId="8" fillId="0" borderId="0" xfId="42" applyNumberFormat="1" applyFont="1" applyFill="1" applyBorder="1" applyAlignment="1">
      <alignment/>
    </xf>
    <xf numFmtId="10" fontId="7" fillId="0" borderId="0" xfId="42" applyNumberFormat="1" applyFont="1" applyFill="1" applyAlignment="1">
      <alignment horizontal="right" vertical="justify"/>
    </xf>
    <xf numFmtId="0" fontId="11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left" vertical="justify"/>
    </xf>
    <xf numFmtId="2" fontId="7" fillId="0" borderId="16" xfId="42" applyNumberFormat="1" applyFont="1" applyFill="1" applyBorder="1" applyAlignment="1">
      <alignment/>
    </xf>
    <xf numFmtId="2" fontId="7" fillId="0" borderId="0" xfId="42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 horizontal="right"/>
    </xf>
    <xf numFmtId="2" fontId="8" fillId="0" borderId="17" xfId="42" applyNumberFormat="1" applyFont="1" applyFill="1" applyBorder="1" applyAlignment="1">
      <alignment horizontal="right"/>
    </xf>
    <xf numFmtId="164" fontId="7" fillId="0" borderId="0" xfId="42" applyNumberFormat="1" applyFont="1" applyFill="1" applyBorder="1" applyAlignment="1">
      <alignment/>
    </xf>
    <xf numFmtId="2" fontId="8" fillId="0" borderId="18" xfId="42" applyNumberFormat="1" applyFont="1" applyFill="1" applyBorder="1" applyAlignment="1">
      <alignment horizontal="right"/>
    </xf>
    <xf numFmtId="2" fontId="7" fillId="0" borderId="0" xfId="42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64" fontId="8" fillId="0" borderId="20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 horizontal="right"/>
    </xf>
    <xf numFmtId="2" fontId="8" fillId="0" borderId="21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42" applyNumberFormat="1" applyFont="1" applyFill="1" applyAlignment="1">
      <alignment/>
    </xf>
    <xf numFmtId="2" fontId="8" fillId="0" borderId="0" xfId="42" applyNumberFormat="1" applyFont="1" applyFill="1" applyAlignment="1">
      <alignment/>
    </xf>
    <xf numFmtId="2" fontId="8" fillId="0" borderId="0" xfId="42" applyNumberFormat="1" applyFont="1" applyFill="1" applyBorder="1" applyAlignment="1">
      <alignment horizontal="right"/>
    </xf>
    <xf numFmtId="164" fontId="8" fillId="0" borderId="0" xfId="42" applyNumberFormat="1" applyFont="1" applyFill="1" applyBorder="1" applyAlignment="1">
      <alignment horizontal="center"/>
    </xf>
    <xf numFmtId="169" fontId="8" fillId="0" borderId="0" xfId="42" applyNumberFormat="1" applyFont="1" applyFill="1" applyBorder="1" applyAlignment="1">
      <alignment horizontal="right"/>
    </xf>
    <xf numFmtId="164" fontId="8" fillId="0" borderId="22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42" applyNumberFormat="1" applyFont="1" applyFill="1" applyAlignment="1">
      <alignment horizontal="right"/>
    </xf>
    <xf numFmtId="168" fontId="8" fillId="0" borderId="0" xfId="42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 vertical="justify"/>
    </xf>
    <xf numFmtId="2" fontId="8" fillId="0" borderId="17" xfId="42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 horizontal="right"/>
    </xf>
    <xf numFmtId="2" fontId="8" fillId="0" borderId="18" xfId="42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right" vertical="justify"/>
    </xf>
    <xf numFmtId="0" fontId="9" fillId="0" borderId="0" xfId="0" applyFont="1" applyFill="1" applyBorder="1" applyAlignment="1">
      <alignment horizontal="left" vertical="justify"/>
    </xf>
    <xf numFmtId="2" fontId="7" fillId="0" borderId="16" xfId="0" applyNumberFormat="1" applyFont="1" applyFill="1" applyBorder="1" applyAlignment="1">
      <alignment horizontal="right" vertical="justify"/>
    </xf>
    <xf numFmtId="0" fontId="13" fillId="0" borderId="0" xfId="0" applyFont="1" applyFill="1" applyBorder="1" applyAlignment="1">
      <alignment horizontal="left" vertical="justify"/>
    </xf>
    <xf numFmtId="2" fontId="10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left" vertical="justify"/>
    </xf>
    <xf numFmtId="2" fontId="7" fillId="0" borderId="17" xfId="42" applyNumberFormat="1" applyFont="1" applyFill="1" applyBorder="1" applyAlignment="1">
      <alignment horizontal="right"/>
    </xf>
    <xf numFmtId="10" fontId="7" fillId="0" borderId="17" xfId="42" applyNumberFormat="1" applyFont="1" applyFill="1" applyBorder="1" applyAlignment="1">
      <alignment horizontal="center" vertical="justify"/>
    </xf>
    <xf numFmtId="2" fontId="9" fillId="0" borderId="0" xfId="0" applyNumberFormat="1" applyFont="1" applyFill="1" applyAlignment="1">
      <alignment horizontal="left" vertical="justify" readingOrder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2" fontId="7" fillId="0" borderId="18" xfId="42" applyNumberFormat="1" applyFont="1" applyFill="1" applyBorder="1" applyAlignment="1">
      <alignment horizontal="right" vertical="justify"/>
    </xf>
    <xf numFmtId="2" fontId="14" fillId="0" borderId="0" xfId="42" applyNumberFormat="1" applyFont="1" applyFill="1" applyBorder="1" applyAlignment="1">
      <alignment horizontal="right" vertical="justify"/>
    </xf>
    <xf numFmtId="2" fontId="7" fillId="0" borderId="17" xfId="42" applyNumberFormat="1" applyFont="1" applyFill="1" applyBorder="1" applyAlignment="1">
      <alignment horizontal="right" vertical="justify"/>
    </xf>
    <xf numFmtId="14" fontId="9" fillId="0" borderId="0" xfId="0" applyNumberFormat="1" applyFont="1" applyFill="1" applyAlignment="1">
      <alignment horizontal="left"/>
    </xf>
    <xf numFmtId="165" fontId="8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0" fontId="15" fillId="0" borderId="0" xfId="0" applyFont="1" applyFill="1" applyBorder="1" applyAlignment="1">
      <alignment horizontal="left" vertical="justify"/>
    </xf>
    <xf numFmtId="2" fontId="10" fillId="0" borderId="0" xfId="0" applyNumberFormat="1" applyFont="1" applyFill="1" applyAlignment="1">
      <alignment/>
    </xf>
    <xf numFmtId="2" fontId="7" fillId="0" borderId="17" xfId="42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165" fontId="13" fillId="0" borderId="0" xfId="42" applyNumberFormat="1" applyFont="1" applyFill="1" applyBorder="1" applyAlignment="1">
      <alignment/>
    </xf>
    <xf numFmtId="165" fontId="10" fillId="0" borderId="0" xfId="42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165" fontId="7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14" fontId="8" fillId="0" borderId="0" xfId="0" applyNumberFormat="1" applyFont="1" applyFill="1" applyAlignment="1">
      <alignment/>
    </xf>
    <xf numFmtId="164" fontId="8" fillId="0" borderId="0" xfId="42" applyNumberFormat="1" applyFont="1" applyFill="1" applyBorder="1" applyAlignment="1">
      <alignment/>
    </xf>
    <xf numFmtId="0" fontId="8" fillId="0" borderId="0" xfId="42" applyNumberFormat="1" applyFont="1" applyFill="1" applyBorder="1" applyAlignment="1">
      <alignment horizontal="center"/>
    </xf>
    <xf numFmtId="164" fontId="8" fillId="0" borderId="17" xfId="42" applyNumberFormat="1" applyFont="1" applyFill="1" applyBorder="1" applyAlignment="1">
      <alignment horizontal="center"/>
    </xf>
    <xf numFmtId="0" fontId="8" fillId="0" borderId="17" xfId="42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42" applyNumberFormat="1" applyFont="1" applyFill="1" applyAlignment="1">
      <alignment horizontal="center"/>
    </xf>
    <xf numFmtId="0" fontId="8" fillId="0" borderId="0" xfId="42" applyNumberFormat="1" applyFont="1" applyFill="1" applyAlignment="1">
      <alignment horizontal="center"/>
    </xf>
    <xf numFmtId="43" fontId="8" fillId="0" borderId="22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/>
    </xf>
    <xf numFmtId="168" fontId="8" fillId="0" borderId="23" xfId="42" applyNumberFormat="1" applyFont="1" applyFill="1" applyBorder="1" applyAlignment="1">
      <alignment/>
    </xf>
    <xf numFmtId="164" fontId="8" fillId="0" borderId="0" xfId="42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64" fontId="16" fillId="0" borderId="0" xfId="42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64" fontId="16" fillId="0" borderId="17" xfId="42" applyNumberFormat="1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42" applyNumberFormat="1" applyFont="1" applyFill="1" applyAlignment="1">
      <alignment/>
    </xf>
    <xf numFmtId="164" fontId="13" fillId="0" borderId="0" xfId="42" applyNumberFormat="1" applyFont="1" applyFill="1" applyAlignment="1">
      <alignment/>
    </xf>
    <xf numFmtId="2" fontId="13" fillId="0" borderId="0" xfId="42" applyNumberFormat="1" applyFont="1" applyFill="1" applyAlignment="1">
      <alignment/>
    </xf>
    <xf numFmtId="164" fontId="13" fillId="0" borderId="0" xfId="42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2" fontId="8" fillId="0" borderId="0" xfId="44" applyNumberFormat="1" applyFont="1" applyFill="1" applyAlignment="1">
      <alignment/>
    </xf>
    <xf numFmtId="164" fontId="8" fillId="0" borderId="22" xfId="44" applyNumberFormat="1" applyFont="1" applyFill="1" applyBorder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8" fontId="8" fillId="0" borderId="23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/>
    </xf>
    <xf numFmtId="2" fontId="8" fillId="0" borderId="18" xfId="58" applyNumberFormat="1" applyFont="1" applyFill="1" applyBorder="1" applyAlignment="1">
      <alignment horizontal="right"/>
      <protection/>
    </xf>
    <xf numFmtId="2" fontId="8" fillId="0" borderId="18" xfId="44" applyNumberFormat="1" applyFont="1" applyFill="1" applyBorder="1" applyAlignment="1">
      <alignment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2" fontId="7" fillId="0" borderId="17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2" fontId="9" fillId="0" borderId="0" xfId="58" applyNumberFormat="1" applyFont="1" applyFill="1" applyBorder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13" fillId="0" borderId="0" xfId="58" applyFont="1" applyFill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Border="1" applyAlignment="1">
      <alignment horizontal="center"/>
    </xf>
    <xf numFmtId="1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/>
      <protection/>
    </xf>
    <xf numFmtId="164" fontId="8" fillId="0" borderId="0" xfId="44" applyNumberFormat="1" applyFont="1" applyFill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1" fontId="8" fillId="0" borderId="17" xfId="58" applyNumberFormat="1" applyFont="1" applyBorder="1" applyAlignment="1">
      <alignment horizontal="center"/>
      <protection/>
    </xf>
    <xf numFmtId="0" fontId="8" fillId="0" borderId="17" xfId="58" applyNumberFormat="1" applyFont="1" applyBorder="1" applyAlignment="1">
      <alignment horizontal="center"/>
      <protection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8" fillId="0" borderId="17" xfId="44" applyNumberFormat="1" applyFont="1" applyFill="1" applyBorder="1" applyAlignment="1">
      <alignment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22" xfId="44" applyNumberFormat="1" applyFont="1" applyFill="1" applyBorder="1" applyAlignment="1">
      <alignment horizontal="center"/>
    </xf>
    <xf numFmtId="164" fontId="13" fillId="0" borderId="0" xfId="58" applyNumberFormat="1" applyFont="1" applyFill="1">
      <alignment/>
      <protection/>
    </xf>
    <xf numFmtId="0" fontId="16" fillId="0" borderId="17" xfId="58" applyNumberFormat="1" applyFont="1" applyBorder="1" applyAlignment="1">
      <alignment horizontal="center"/>
      <protection/>
    </xf>
    <xf numFmtId="164" fontId="8" fillId="0" borderId="0" xfId="44" applyNumberFormat="1" applyFont="1" applyFill="1" applyAlignment="1">
      <alignment/>
    </xf>
    <xf numFmtId="0" fontId="8" fillId="0" borderId="0" xfId="58" applyNumberFormat="1" applyFont="1" applyAlignment="1">
      <alignment horizontal="center" readingOrder="1"/>
      <protection/>
    </xf>
    <xf numFmtId="0" fontId="8" fillId="0" borderId="0" xfId="58" applyNumberFormat="1" applyFont="1" applyFill="1" applyAlignment="1">
      <alignment horizontal="center" readingOrder="1"/>
      <protection/>
    </xf>
    <xf numFmtId="0" fontId="8" fillId="0" borderId="0" xfId="44" applyNumberFormat="1" applyFont="1" applyFill="1" applyAlignment="1">
      <alignment horizontal="center" readingOrder="1"/>
    </xf>
    <xf numFmtId="0" fontId="8" fillId="0" borderId="17" xfId="58" applyNumberFormat="1" applyFont="1" applyBorder="1" applyAlignment="1">
      <alignment horizontal="center" readingOrder="1"/>
      <protection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 vertical="center"/>
      <protection/>
    </xf>
    <xf numFmtId="1" fontId="8" fillId="0" borderId="0" xfId="58" applyNumberFormat="1" applyFont="1" applyFill="1" applyAlignment="1">
      <alignment horizontal="center"/>
      <protection/>
    </xf>
    <xf numFmtId="169" fontId="8" fillId="0" borderId="0" xfId="44" applyNumberFormat="1" applyFont="1" applyFill="1" applyBorder="1" applyAlignment="1">
      <alignment horizontal="right"/>
    </xf>
    <xf numFmtId="2" fontId="8" fillId="0" borderId="0" xfId="44" applyNumberFormat="1" applyFont="1" applyFill="1" applyAlignment="1">
      <alignment horizontal="right"/>
    </xf>
    <xf numFmtId="2" fontId="8" fillId="0" borderId="0" xfId="58" applyNumberFormat="1" applyFont="1" applyAlignment="1">
      <alignment horizontal="right"/>
      <protection/>
    </xf>
    <xf numFmtId="2" fontId="9" fillId="0" borderId="17" xfId="44" applyNumberFormat="1" applyFont="1" applyFill="1" applyBorder="1" applyAlignment="1">
      <alignment/>
    </xf>
    <xf numFmtId="2" fontId="9" fillId="0" borderId="18" xfId="58" applyNumberFormat="1" applyFont="1" applyFill="1" applyBorder="1" applyAlignment="1">
      <alignment horizontal="right"/>
      <protection/>
    </xf>
    <xf numFmtId="2" fontId="9" fillId="0" borderId="18" xfId="44" applyNumberFormat="1" applyFont="1" applyFill="1" applyBorder="1" applyAlignment="1">
      <alignment/>
    </xf>
    <xf numFmtId="0" fontId="34" fillId="0" borderId="0" xfId="58" applyFont="1">
      <alignment/>
      <protection/>
    </xf>
    <xf numFmtId="1" fontId="8" fillId="0" borderId="0" xfId="44" applyNumberFormat="1" applyFont="1" applyFill="1" applyAlignment="1">
      <alignment horizontal="center"/>
    </xf>
    <xf numFmtId="0" fontId="8" fillId="0" borderId="0" xfId="58" applyNumberFormat="1" applyFont="1" applyBorder="1" applyAlignment="1">
      <alignment horizontal="center"/>
      <protection/>
    </xf>
    <xf numFmtId="2" fontId="7" fillId="0" borderId="0" xfId="58" applyNumberFormat="1" applyFont="1" applyFill="1" applyBorder="1">
      <alignment/>
      <protection/>
    </xf>
    <xf numFmtId="2" fontId="7" fillId="0" borderId="24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164" fontId="8" fillId="0" borderId="18" xfId="44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8" fillId="0" borderId="23" xfId="44" applyNumberFormat="1" applyFont="1" applyFill="1" applyBorder="1" applyAlignment="1">
      <alignment/>
    </xf>
    <xf numFmtId="0" fontId="8" fillId="0" borderId="0" xfId="44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8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  <sheetName val="Sheet1"/>
      <sheetName val="Sheet2"/>
    </sheetNames>
    <sheetDataSet>
      <sheetData sheetId="0">
        <row r="6">
          <cell r="B6">
            <v>530.65</v>
          </cell>
          <cell r="C6">
            <v>2423.09</v>
          </cell>
        </row>
        <row r="7">
          <cell r="B7">
            <v>75.61</v>
          </cell>
          <cell r="C7">
            <v>72.92</v>
          </cell>
        </row>
        <row r="8">
          <cell r="B8">
            <v>16.05</v>
          </cell>
        </row>
        <row r="9">
          <cell r="D9">
            <v>190.07</v>
          </cell>
        </row>
      </sheetData>
      <sheetData sheetId="1">
        <row r="6">
          <cell r="B6">
            <v>598.42</v>
          </cell>
          <cell r="C6">
            <v>2052.41</v>
          </cell>
        </row>
        <row r="7">
          <cell r="B7">
            <v>76.93</v>
          </cell>
          <cell r="C7">
            <v>88.54999999999998</v>
          </cell>
          <cell r="D7">
            <v>106.94</v>
          </cell>
        </row>
        <row r="8">
          <cell r="B8">
            <v>24.88</v>
          </cell>
        </row>
        <row r="9">
          <cell r="B9">
            <v>31.99</v>
          </cell>
          <cell r="D9">
            <v>328.89</v>
          </cell>
        </row>
        <row r="13">
          <cell r="E13">
            <v>29.17</v>
          </cell>
        </row>
        <row r="16">
          <cell r="E16">
            <v>4.36</v>
          </cell>
        </row>
        <row r="17">
          <cell r="E17">
            <v>25.53</v>
          </cell>
        </row>
      </sheetData>
      <sheetData sheetId="2">
        <row r="6">
          <cell r="B6">
            <v>823.76</v>
          </cell>
          <cell r="C6">
            <v>2272.92</v>
          </cell>
        </row>
        <row r="7">
          <cell r="B7">
            <v>202.38</v>
          </cell>
          <cell r="D7">
            <v>139.46</v>
          </cell>
        </row>
        <row r="9">
          <cell r="B9">
            <v>54.46</v>
          </cell>
          <cell r="D9">
            <v>51.74</v>
          </cell>
        </row>
      </sheetData>
      <sheetData sheetId="4">
        <row r="6">
          <cell r="B6">
            <v>1026.89</v>
          </cell>
          <cell r="C6">
            <v>2341.31</v>
          </cell>
        </row>
        <row r="7">
          <cell r="B7">
            <v>131.73</v>
          </cell>
          <cell r="C7">
            <v>106.2</v>
          </cell>
        </row>
      </sheetData>
      <sheetData sheetId="5">
        <row r="6">
          <cell r="B6">
            <v>802.59</v>
          </cell>
          <cell r="C6">
            <v>1961.42</v>
          </cell>
        </row>
        <row r="7">
          <cell r="B7">
            <v>124.98</v>
          </cell>
          <cell r="D7">
            <v>152.86</v>
          </cell>
        </row>
        <row r="9">
          <cell r="D9">
            <v>173.57</v>
          </cell>
        </row>
      </sheetData>
      <sheetData sheetId="6">
        <row r="17">
          <cell r="E17">
            <v>45.7</v>
          </cell>
        </row>
      </sheetData>
      <sheetData sheetId="8">
        <row r="6">
          <cell r="B6">
            <v>709.85</v>
          </cell>
          <cell r="C6">
            <v>1930.06</v>
          </cell>
        </row>
        <row r="7">
          <cell r="B7">
            <v>109.72</v>
          </cell>
          <cell r="D7">
            <v>35.31</v>
          </cell>
        </row>
        <row r="9">
          <cell r="D9">
            <v>90.51</v>
          </cell>
        </row>
        <row r="38">
          <cell r="E38">
            <v>29.684900000000003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1">
      <selection activeCell="D15" sqref="D15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1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'[1]Jan'!$B$6</f>
        <v>530.65</v>
      </c>
      <c r="E5" s="27">
        <f>D5/D7</f>
        <v>0.179653591717619</v>
      </c>
      <c r="G5" s="24"/>
    </row>
    <row r="6" spans="1:7" s="23" customFormat="1" ht="21" thickBot="1">
      <c r="A6" s="25" t="s">
        <v>5</v>
      </c>
      <c r="B6" s="28"/>
      <c r="C6" s="28"/>
      <c r="D6" s="26">
        <f>'[1]Jan'!$C$6</f>
        <v>2423.09</v>
      </c>
      <c r="E6" s="27">
        <f>D6/D7</f>
        <v>0.8203464082823809</v>
      </c>
      <c r="G6" s="24"/>
    </row>
    <row r="7" spans="1:7" s="23" customFormat="1" ht="21" customHeight="1" thickBot="1">
      <c r="A7" s="29"/>
      <c r="B7" s="28"/>
      <c r="C7" s="28"/>
      <c r="D7" s="30">
        <f>SUM(D5:D6)</f>
        <v>2953.7400000000002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'[1]Jan'!$C$7</f>
        <v>72.92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v>87.82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54.49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'[1]Jan'!$D$9</f>
        <v>190.07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38.71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444.01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9">
        <v>29.4</v>
      </c>
      <c r="E17" s="48"/>
      <c r="G17" s="24"/>
    </row>
    <row r="18" spans="1:7" s="23" customFormat="1" ht="18">
      <c r="A18" s="47" t="s">
        <v>14</v>
      </c>
      <c r="B18" s="48"/>
      <c r="C18" s="48"/>
      <c r="D18" s="50">
        <v>5.11</v>
      </c>
      <c r="E18" s="37"/>
      <c r="G18" s="24"/>
    </row>
    <row r="19" spans="1:7" s="23" customFormat="1" ht="18">
      <c r="A19" s="47" t="s">
        <v>15</v>
      </c>
      <c r="B19" s="48"/>
      <c r="C19" s="48"/>
      <c r="D19" s="49">
        <v>2.63</v>
      </c>
      <c r="E19" s="48"/>
      <c r="G19" s="24"/>
    </row>
    <row r="20" spans="1:7" s="23" customFormat="1" ht="18">
      <c r="A20" s="47" t="s">
        <v>16</v>
      </c>
      <c r="B20" s="48"/>
      <c r="C20" s="48"/>
      <c r="D20" s="49">
        <v>35.64</v>
      </c>
      <c r="E20" s="48"/>
      <c r="G20" s="24"/>
    </row>
    <row r="21" spans="1:7" s="23" customFormat="1" ht="18">
      <c r="A21" s="47" t="s">
        <v>17</v>
      </c>
      <c r="B21" s="48"/>
      <c r="C21" s="48"/>
      <c r="D21" s="49">
        <v>3.76</v>
      </c>
      <c r="E21" s="48"/>
      <c r="G21" s="24"/>
    </row>
    <row r="22" spans="1:7" s="23" customFormat="1" ht="18">
      <c r="A22" s="47" t="s">
        <v>18</v>
      </c>
      <c r="B22" s="48"/>
      <c r="C22" s="48"/>
      <c r="D22" s="49">
        <f>700*0.004</f>
        <v>2.8000000000000003</v>
      </c>
      <c r="E22" s="48"/>
      <c r="G22" s="24"/>
    </row>
    <row r="23" spans="1:7" s="23" customFormat="1" ht="18">
      <c r="A23" s="47" t="s">
        <v>19</v>
      </c>
      <c r="B23" s="48"/>
      <c r="C23" s="48"/>
      <c r="D23" s="51">
        <v>0</v>
      </c>
      <c r="E23" s="48"/>
      <c r="G23" s="24"/>
    </row>
    <row r="24" spans="1:7" s="23" customFormat="1" ht="18">
      <c r="A24" s="47" t="s">
        <v>20</v>
      </c>
      <c r="B24" s="48"/>
      <c r="C24" s="48"/>
      <c r="D24" s="50">
        <v>7.24</v>
      </c>
      <c r="E24" s="48"/>
      <c r="G24" s="24"/>
    </row>
    <row r="25" spans="1:7" s="23" customFormat="1" ht="18">
      <c r="A25" s="47" t="s">
        <v>21</v>
      </c>
      <c r="B25" s="48"/>
      <c r="C25" s="48"/>
      <c r="D25" s="51">
        <v>0</v>
      </c>
      <c r="E25" s="48"/>
      <c r="G25" s="24"/>
    </row>
    <row r="26" spans="1:7" s="23" customFormat="1" ht="18">
      <c r="A26" s="47" t="s">
        <v>22</v>
      </c>
      <c r="B26" s="48"/>
      <c r="C26" s="48"/>
      <c r="D26" s="52">
        <f>30/20000</f>
        <v>0.0015</v>
      </c>
      <c r="E26" s="37"/>
      <c r="G26" s="24"/>
    </row>
    <row r="27" spans="1:7" s="23" customFormat="1" ht="18">
      <c r="A27" s="47" t="s">
        <v>23</v>
      </c>
      <c r="B27" s="48"/>
      <c r="C27" s="48"/>
      <c r="D27" s="26">
        <f>3600/2000</f>
        <v>1.8</v>
      </c>
      <c r="E27" s="37"/>
      <c r="G27" s="24"/>
    </row>
    <row r="28" spans="1:7" s="23" customFormat="1" ht="18.75" thickBot="1">
      <c r="A28" s="47" t="s">
        <v>24</v>
      </c>
      <c r="B28" s="48"/>
      <c r="C28" s="48"/>
      <c r="D28" s="53">
        <f>0*9.5/2000</f>
        <v>0</v>
      </c>
      <c r="E28" s="37"/>
      <c r="G28" s="24"/>
    </row>
    <row r="29" spans="1:7" s="23" customFormat="1" ht="18.75" thickTop="1">
      <c r="A29" s="47"/>
      <c r="B29" s="48"/>
      <c r="C29" s="48"/>
      <c r="D29" s="26">
        <f>SUM(D17:D28)</f>
        <v>88.38149999999999</v>
      </c>
      <c r="E29" s="37"/>
      <c r="G29" s="24"/>
    </row>
    <row r="30" spans="1:7" s="23" customFormat="1" ht="21" thickBot="1">
      <c r="A30" s="54"/>
      <c r="B30" s="48"/>
      <c r="C30" s="55"/>
      <c r="D30" s="56"/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'[1]Jan'!$B$7+17.71</f>
        <v>93.32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31.96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14.55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v>11.76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'[1]Jan'!$B$8</f>
        <v>16.05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167.64000000000001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611.65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3565.3915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611.65</v>
      </c>
      <c r="E43" s="70">
        <f>D43/D42</f>
        <v>0.1715519880495592</v>
      </c>
    </row>
    <row r="44" spans="1:5" ht="20.25">
      <c r="A44" s="64" t="s">
        <v>34</v>
      </c>
      <c r="B44" s="75"/>
      <c r="C44" s="75"/>
      <c r="D44" s="76">
        <f>SUM(D42-D43)</f>
        <v>2953.7415</v>
      </c>
      <c r="E44" s="70">
        <f>E42-E43</f>
        <v>0.8284480119504408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(D10+D11+D28)*7%</f>
        <v>11.251800000000001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1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39448</v>
      </c>
      <c r="B56" s="51">
        <v>0</v>
      </c>
      <c r="C56" s="109">
        <v>0</v>
      </c>
      <c r="D56" s="51">
        <v>0</v>
      </c>
      <c r="E56" s="51">
        <v>0</v>
      </c>
    </row>
    <row r="57" spans="1:5" ht="18">
      <c r="A57" s="108">
        <v>39449</v>
      </c>
      <c r="B57" s="51">
        <v>219.03</v>
      </c>
      <c r="C57" s="110">
        <v>153</v>
      </c>
      <c r="D57" s="110">
        <v>21</v>
      </c>
      <c r="E57" s="110">
        <v>2</v>
      </c>
    </row>
    <row r="58" spans="1:5" ht="18">
      <c r="A58" s="108">
        <v>39450</v>
      </c>
      <c r="B58" s="51">
        <v>121.09</v>
      </c>
      <c r="C58" s="110">
        <v>73</v>
      </c>
      <c r="D58" s="110">
        <v>18</v>
      </c>
      <c r="E58" s="110">
        <v>1</v>
      </c>
    </row>
    <row r="59" spans="1:5" ht="18">
      <c r="A59" s="108">
        <v>39451</v>
      </c>
      <c r="B59" s="51">
        <v>69.33</v>
      </c>
      <c r="C59" s="110">
        <v>10</v>
      </c>
      <c r="D59" s="110">
        <v>10</v>
      </c>
      <c r="E59" s="110">
        <v>1</v>
      </c>
    </row>
    <row r="60" spans="1:5" ht="18">
      <c r="A60" s="108">
        <v>39452</v>
      </c>
      <c r="B60" s="51">
        <v>23.32</v>
      </c>
      <c r="C60" s="110">
        <v>29</v>
      </c>
      <c r="D60" s="110">
        <v>2</v>
      </c>
      <c r="E60" s="51">
        <v>0</v>
      </c>
    </row>
    <row r="61" spans="1:5" ht="18">
      <c r="A61" s="108">
        <v>39453</v>
      </c>
      <c r="B61" s="51">
        <v>7.59</v>
      </c>
      <c r="C61" s="110">
        <v>59</v>
      </c>
      <c r="D61" s="51">
        <v>0</v>
      </c>
      <c r="E61" s="51">
        <v>0</v>
      </c>
    </row>
    <row r="62" spans="1:5" ht="18">
      <c r="A62" s="108">
        <v>39454</v>
      </c>
      <c r="B62" s="51">
        <v>149.97</v>
      </c>
      <c r="C62" s="109">
        <v>0</v>
      </c>
      <c r="D62" s="110">
        <v>15</v>
      </c>
      <c r="E62" s="110">
        <v>1</v>
      </c>
    </row>
    <row r="63" spans="1:5" ht="18">
      <c r="A63" s="108">
        <v>39455</v>
      </c>
      <c r="B63" s="51">
        <v>154.09</v>
      </c>
      <c r="C63" s="110">
        <v>54</v>
      </c>
      <c r="D63" s="110">
        <v>16</v>
      </c>
      <c r="E63" s="110">
        <v>3</v>
      </c>
    </row>
    <row r="64" spans="1:5" ht="18">
      <c r="A64" s="108">
        <v>39456</v>
      </c>
      <c r="B64" s="51">
        <v>127.85</v>
      </c>
      <c r="C64" s="110">
        <v>64</v>
      </c>
      <c r="D64" s="110">
        <v>24</v>
      </c>
      <c r="E64" s="51">
        <v>0</v>
      </c>
    </row>
    <row r="65" spans="1:5" ht="18">
      <c r="A65" s="108">
        <v>39457</v>
      </c>
      <c r="B65" s="51">
        <v>221.38</v>
      </c>
      <c r="C65" s="110">
        <v>55</v>
      </c>
      <c r="D65" s="110">
        <v>22</v>
      </c>
      <c r="E65" s="110">
        <v>4</v>
      </c>
    </row>
    <row r="66" spans="1:5" ht="18">
      <c r="A66" s="108">
        <v>39458</v>
      </c>
      <c r="B66" s="51">
        <v>170.12</v>
      </c>
      <c r="C66" s="110">
        <v>78</v>
      </c>
      <c r="D66" s="110">
        <v>24</v>
      </c>
      <c r="E66" s="110">
        <v>2</v>
      </c>
    </row>
    <row r="67" spans="1:5" ht="18">
      <c r="A67" s="108">
        <v>39459</v>
      </c>
      <c r="B67" s="51">
        <v>34.29</v>
      </c>
      <c r="C67" s="110">
        <v>113</v>
      </c>
      <c r="D67" s="110">
        <v>2</v>
      </c>
      <c r="E67" s="51">
        <v>0</v>
      </c>
    </row>
    <row r="68" spans="1:5" ht="18">
      <c r="A68" s="108">
        <v>39460</v>
      </c>
      <c r="B68" s="51">
        <v>19.38</v>
      </c>
      <c r="C68" s="110">
        <v>143</v>
      </c>
      <c r="D68" s="51">
        <v>0</v>
      </c>
      <c r="E68" s="51">
        <v>0</v>
      </c>
    </row>
    <row r="69" spans="1:5" ht="18">
      <c r="A69" s="108">
        <v>39461</v>
      </c>
      <c r="B69" s="51">
        <v>119.62</v>
      </c>
      <c r="C69" s="109">
        <v>0</v>
      </c>
      <c r="D69" s="110">
        <v>21</v>
      </c>
      <c r="E69" s="110">
        <v>1</v>
      </c>
    </row>
    <row r="70" spans="1:5" ht="18">
      <c r="A70" s="108">
        <v>39462</v>
      </c>
      <c r="B70" s="51">
        <v>174.43</v>
      </c>
      <c r="C70" s="110">
        <v>119</v>
      </c>
      <c r="D70" s="110">
        <v>18</v>
      </c>
      <c r="E70" s="110">
        <v>2</v>
      </c>
    </row>
    <row r="71" spans="1:5" ht="18">
      <c r="A71" s="108">
        <v>39463</v>
      </c>
      <c r="B71" s="51">
        <v>222.43</v>
      </c>
      <c r="C71" s="110">
        <v>104</v>
      </c>
      <c r="D71" s="110">
        <v>30</v>
      </c>
      <c r="E71" s="110">
        <v>2</v>
      </c>
    </row>
    <row r="72" spans="1:5" ht="18">
      <c r="A72" s="108">
        <v>39464</v>
      </c>
      <c r="B72" s="51">
        <v>198.79</v>
      </c>
      <c r="C72" s="110">
        <v>108</v>
      </c>
      <c r="D72" s="110">
        <v>22</v>
      </c>
      <c r="E72" s="110">
        <v>4</v>
      </c>
    </row>
    <row r="73" spans="1:5" ht="18">
      <c r="A73" s="108">
        <v>39465</v>
      </c>
      <c r="B73" s="51">
        <v>149.49</v>
      </c>
      <c r="C73" s="110">
        <v>109</v>
      </c>
      <c r="D73" s="110">
        <v>25</v>
      </c>
      <c r="E73" s="110">
        <v>2</v>
      </c>
    </row>
    <row r="74" spans="1:5" ht="18">
      <c r="A74" s="108">
        <v>39466</v>
      </c>
      <c r="B74" s="51">
        <v>36.51</v>
      </c>
      <c r="C74" s="110">
        <v>122</v>
      </c>
      <c r="D74" s="110">
        <v>1</v>
      </c>
      <c r="E74" s="51">
        <v>0</v>
      </c>
    </row>
    <row r="75" spans="1:5" ht="18">
      <c r="A75" s="108">
        <v>39467</v>
      </c>
      <c r="B75" s="51">
        <v>20.29</v>
      </c>
      <c r="C75" s="110">
        <v>131</v>
      </c>
      <c r="D75" s="51">
        <v>0</v>
      </c>
      <c r="E75" s="51">
        <v>0</v>
      </c>
    </row>
    <row r="76" spans="1:5" ht="18">
      <c r="A76" s="108">
        <v>39468</v>
      </c>
      <c r="B76" s="51">
        <v>130.59</v>
      </c>
      <c r="C76" s="109">
        <v>0</v>
      </c>
      <c r="D76" s="110">
        <v>21</v>
      </c>
      <c r="E76" s="110">
        <v>1</v>
      </c>
    </row>
    <row r="77" spans="1:5" ht="18">
      <c r="A77" s="108">
        <v>39469</v>
      </c>
      <c r="B77" s="51">
        <v>129.32</v>
      </c>
      <c r="C77" s="110">
        <v>92</v>
      </c>
      <c r="D77" s="110">
        <v>15</v>
      </c>
      <c r="E77" s="110">
        <v>3</v>
      </c>
    </row>
    <row r="78" spans="1:5" ht="18">
      <c r="A78" s="108">
        <v>39470</v>
      </c>
      <c r="B78" s="51">
        <v>135.12</v>
      </c>
      <c r="C78" s="110">
        <v>71</v>
      </c>
      <c r="D78" s="110">
        <v>19</v>
      </c>
      <c r="E78" s="110">
        <v>2</v>
      </c>
    </row>
    <row r="79" spans="1:5" ht="18">
      <c r="A79" s="108">
        <v>39471</v>
      </c>
      <c r="B79" s="51">
        <v>156.31</v>
      </c>
      <c r="C79" s="110">
        <v>57</v>
      </c>
      <c r="D79" s="110">
        <v>21</v>
      </c>
      <c r="E79" s="110">
        <v>1</v>
      </c>
    </row>
    <row r="80" spans="1:5" ht="18">
      <c r="A80" s="108">
        <v>39472</v>
      </c>
      <c r="B80" s="51">
        <v>114.99</v>
      </c>
      <c r="C80" s="110">
        <v>39</v>
      </c>
      <c r="D80" s="110">
        <v>18</v>
      </c>
      <c r="E80" s="110">
        <v>1</v>
      </c>
    </row>
    <row r="81" spans="1:5" ht="18">
      <c r="A81" s="108">
        <v>39473</v>
      </c>
      <c r="B81" s="51">
        <v>15.43</v>
      </c>
      <c r="C81" s="110">
        <v>43</v>
      </c>
      <c r="D81" s="110">
        <v>1</v>
      </c>
      <c r="E81" s="51">
        <v>0</v>
      </c>
    </row>
    <row r="82" spans="1:5" ht="18">
      <c r="A82" s="108">
        <v>39474</v>
      </c>
      <c r="B82" s="51">
        <v>8.55</v>
      </c>
      <c r="C82" s="110">
        <v>62</v>
      </c>
      <c r="D82" s="51">
        <v>0</v>
      </c>
      <c r="E82" s="51">
        <v>0</v>
      </c>
    </row>
    <row r="83" spans="1:5" ht="18">
      <c r="A83" s="108">
        <v>39475</v>
      </c>
      <c r="B83" s="51">
        <v>127.79</v>
      </c>
      <c r="C83" s="109">
        <v>0</v>
      </c>
      <c r="D83" s="110">
        <v>20</v>
      </c>
      <c r="E83" s="110">
        <v>1</v>
      </c>
    </row>
    <row r="84" spans="1:5" ht="18">
      <c r="A84" s="108">
        <v>39476</v>
      </c>
      <c r="B84" s="51">
        <v>156.32</v>
      </c>
      <c r="C84" s="110">
        <v>74</v>
      </c>
      <c r="D84" s="110">
        <v>20</v>
      </c>
      <c r="E84" s="110">
        <v>2</v>
      </c>
    </row>
    <row r="85" spans="1:5" ht="18">
      <c r="A85" s="108">
        <v>39477</v>
      </c>
      <c r="B85" s="51">
        <v>145.67</v>
      </c>
      <c r="C85" s="110">
        <v>86</v>
      </c>
      <c r="D85" s="110">
        <v>20</v>
      </c>
      <c r="E85" s="110">
        <v>2</v>
      </c>
    </row>
    <row r="86" spans="1:5" ht="18">
      <c r="A86" s="108">
        <v>39478</v>
      </c>
      <c r="B86" s="111">
        <v>117.92</v>
      </c>
      <c r="C86" s="112">
        <v>69</v>
      </c>
      <c r="D86" s="112">
        <v>14</v>
      </c>
      <c r="E86" s="111">
        <v>0</v>
      </c>
    </row>
    <row r="87" spans="1:5" ht="18">
      <c r="A87" s="113" t="s">
        <v>43</v>
      </c>
      <c r="B87" s="114">
        <f>SUM(B56:B86)</f>
        <v>3477.01</v>
      </c>
      <c r="C87" s="115">
        <f>SUM(C56:C86)</f>
        <v>2117</v>
      </c>
      <c r="D87" s="115">
        <f>SUM(D56:D86)</f>
        <v>440</v>
      </c>
      <c r="E87" s="115">
        <f>SUM(E56:E86)</f>
        <v>38</v>
      </c>
    </row>
    <row r="88" spans="1:5" ht="18.75" thickBot="1">
      <c r="A88" s="113"/>
      <c r="B88" s="116">
        <f>D29</f>
        <v>88.38149999999999</v>
      </c>
      <c r="C88" s="110"/>
      <c r="D88" s="110"/>
      <c r="E88" s="110"/>
    </row>
    <row r="89" spans="1:6" ht="16.5" customHeight="1" thickTop="1">
      <c r="A89" s="113"/>
      <c r="B89" s="114">
        <f>SUM(B87:B88)</f>
        <v>3565.3915</v>
      </c>
      <c r="C89" s="110"/>
      <c r="D89" s="110"/>
      <c r="E89" s="110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sheetProtection/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SheetLayoutView="75" zoomScalePageLayoutView="0" workbookViewId="0" topLeftCell="A14">
      <selection activeCell="A1" sqref="A1:E90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45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'[1]Feb'!$B$6</f>
        <v>598.42</v>
      </c>
      <c r="E5" s="27">
        <f>D5/D7</f>
        <v>0.2257481618964626</v>
      </c>
      <c r="G5" s="24"/>
    </row>
    <row r="6" spans="1:7" s="23" customFormat="1" ht="21" thickBot="1">
      <c r="A6" s="25" t="s">
        <v>5</v>
      </c>
      <c r="B6" s="28"/>
      <c r="C6" s="28"/>
      <c r="D6" s="26">
        <f>'[1]Feb'!$C$6</f>
        <v>2052.41</v>
      </c>
      <c r="E6" s="27">
        <f>D6/D7</f>
        <v>0.7742518381035374</v>
      </c>
      <c r="G6" s="24"/>
    </row>
    <row r="7" spans="1:7" s="23" customFormat="1" ht="21" customHeight="1" thickBot="1">
      <c r="A7" s="29"/>
      <c r="B7" s="28"/>
      <c r="C7" s="28"/>
      <c r="D7" s="30">
        <f>SUM(D5:D6)</f>
        <v>2650.83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'[1]Feb'!$C$7</f>
        <v>88.54999999999998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f>'[1]Feb'!$D$7</f>
        <v>106.94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0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'[1]Feb'!$D$9-132.36</f>
        <v>196.52999999999997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0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392.02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8">
        <f>'[1]Feb'!$E$13</f>
        <v>29.17</v>
      </c>
      <c r="E17" s="48"/>
      <c r="G17" s="24"/>
    </row>
    <row r="18" spans="1:7" s="23" customFormat="1" ht="18">
      <c r="A18" s="47" t="s">
        <v>46</v>
      </c>
      <c r="B18" s="48"/>
      <c r="C18" s="48"/>
      <c r="D18" s="48">
        <v>0</v>
      </c>
      <c r="E18" s="37"/>
      <c r="G18" s="24"/>
    </row>
    <row r="19" spans="1:7" s="23" customFormat="1" ht="18">
      <c r="A19" s="47" t="s">
        <v>14</v>
      </c>
      <c r="B19" s="48"/>
      <c r="C19" s="48"/>
      <c r="D19" s="48">
        <v>0</v>
      </c>
      <c r="E19" s="48"/>
      <c r="G19" s="24"/>
    </row>
    <row r="20" spans="1:7" s="23" customFormat="1" ht="18">
      <c r="A20" s="47" t="s">
        <v>15</v>
      </c>
      <c r="B20" s="48"/>
      <c r="C20" s="48"/>
      <c r="D20" s="48">
        <f>'[1]Feb'!$E$16</f>
        <v>4.36</v>
      </c>
      <c r="E20" s="48"/>
      <c r="G20" s="24"/>
    </row>
    <row r="21" spans="1:7" s="23" customFormat="1" ht="18">
      <c r="A21" s="47" t="s">
        <v>16</v>
      </c>
      <c r="B21" s="48"/>
      <c r="C21" s="48"/>
      <c r="D21" s="48">
        <f>'[1]Feb'!$E$17</f>
        <v>25.53</v>
      </c>
      <c r="E21" s="48"/>
      <c r="G21" s="24"/>
    </row>
    <row r="22" spans="1:7" s="23" customFormat="1" ht="18">
      <c r="A22" s="47" t="s">
        <v>17</v>
      </c>
      <c r="B22" s="48"/>
      <c r="C22" s="48"/>
      <c r="D22" s="48">
        <v>2.28</v>
      </c>
      <c r="E22" s="48"/>
      <c r="G22" s="24"/>
    </row>
    <row r="23" spans="1:7" s="23" customFormat="1" ht="18">
      <c r="A23" s="47" t="s">
        <v>18</v>
      </c>
      <c r="B23" s="48"/>
      <c r="C23" s="48"/>
      <c r="D23" s="37">
        <f aca="true" t="shared" si="0" ref="D23:D29">0*9.5/2000</f>
        <v>0</v>
      </c>
      <c r="E23" s="48"/>
      <c r="G23" s="24"/>
    </row>
    <row r="24" spans="1:7" s="23" customFormat="1" ht="18">
      <c r="A24" s="47" t="s">
        <v>19</v>
      </c>
      <c r="B24" s="48"/>
      <c r="C24" s="48"/>
      <c r="D24" s="37">
        <f t="shared" si="0"/>
        <v>0</v>
      </c>
      <c r="E24" s="48"/>
      <c r="G24" s="24"/>
    </row>
    <row r="25" spans="1:7" s="23" customFormat="1" ht="18">
      <c r="A25" s="47" t="s">
        <v>20</v>
      </c>
      <c r="B25" s="48"/>
      <c r="C25" s="48"/>
      <c r="D25" s="37">
        <f t="shared" si="0"/>
        <v>0</v>
      </c>
      <c r="E25" s="48"/>
      <c r="G25" s="24"/>
    </row>
    <row r="26" spans="1:7" s="23" customFormat="1" ht="18">
      <c r="A26" s="47" t="s">
        <v>21</v>
      </c>
      <c r="B26" s="48"/>
      <c r="C26" s="48"/>
      <c r="D26" s="37">
        <f t="shared" si="0"/>
        <v>0</v>
      </c>
      <c r="E26" s="37"/>
      <c r="G26" s="24"/>
    </row>
    <row r="27" spans="1:7" s="23" customFormat="1" ht="18">
      <c r="A27" s="47" t="s">
        <v>47</v>
      </c>
      <c r="B27" s="48"/>
      <c r="C27" s="48"/>
      <c r="D27" s="37">
        <f t="shared" si="0"/>
        <v>0</v>
      </c>
      <c r="E27" s="37"/>
      <c r="G27" s="24"/>
    </row>
    <row r="28" spans="1:7" s="23" customFormat="1" ht="18">
      <c r="A28" s="47" t="s">
        <v>22</v>
      </c>
      <c r="B28" s="48"/>
      <c r="C28" s="48"/>
      <c r="D28" s="37">
        <f t="shared" si="0"/>
        <v>0</v>
      </c>
      <c r="E28" s="37"/>
      <c r="G28" s="24"/>
    </row>
    <row r="29" spans="1:7" s="23" customFormat="1" ht="18.75" thickBot="1">
      <c r="A29" s="47" t="s">
        <v>24</v>
      </c>
      <c r="B29" s="48"/>
      <c r="C29" s="48"/>
      <c r="D29" s="53">
        <f t="shared" si="0"/>
        <v>0</v>
      </c>
      <c r="E29" s="37"/>
      <c r="G29" s="24"/>
    </row>
    <row r="30" spans="1:7" s="23" customFormat="1" ht="21.75" thickBot="1" thickTop="1">
      <c r="A30" s="54"/>
      <c r="B30" s="48"/>
      <c r="C30" s="55"/>
      <c r="D30" s="121">
        <f>SUM(D17:D29)</f>
        <v>61.34</v>
      </c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'[1]Feb'!$B$7</f>
        <v>76.93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0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0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f>'[1]Feb'!$B$9</f>
        <v>31.99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'[1]Feb'!$B$8</f>
        <v>24.88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133.8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587.16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3370.2900000000004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587.16</v>
      </c>
      <c r="E43" s="70">
        <f>D43/D42</f>
        <v>0.17421646208486508</v>
      </c>
    </row>
    <row r="44" spans="1:5" ht="20.25">
      <c r="A44" s="64" t="s">
        <v>34</v>
      </c>
      <c r="B44" s="75"/>
      <c r="C44" s="75"/>
      <c r="D44" s="76">
        <f>SUM(D42-D43)</f>
        <v>2783.1300000000006</v>
      </c>
      <c r="E44" s="70">
        <f>E42-E43</f>
        <v>0.8257835379151349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(D10+D11+D29)*7%</f>
        <v>13.6843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45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39479</v>
      </c>
      <c r="B56" s="51">
        <v>143.69</v>
      </c>
      <c r="C56" s="110">
        <v>98</v>
      </c>
      <c r="D56" s="110">
        <v>18</v>
      </c>
      <c r="E56" s="122">
        <v>0</v>
      </c>
    </row>
    <row r="57" spans="1:5" ht="18">
      <c r="A57" s="108">
        <v>39480</v>
      </c>
      <c r="B57" s="51">
        <v>18.63</v>
      </c>
      <c r="C57" s="110">
        <v>47</v>
      </c>
      <c r="D57" s="110">
        <v>1</v>
      </c>
      <c r="E57" s="122">
        <v>0</v>
      </c>
    </row>
    <row r="58" spans="1:5" ht="18">
      <c r="A58" s="108">
        <v>39481</v>
      </c>
      <c r="B58" s="51">
        <v>7.35</v>
      </c>
      <c r="C58" s="110">
        <v>61</v>
      </c>
      <c r="D58" s="110">
        <v>0</v>
      </c>
      <c r="E58" s="122">
        <v>0</v>
      </c>
    </row>
    <row r="59" spans="1:5" ht="18">
      <c r="A59" s="108">
        <v>39482</v>
      </c>
      <c r="B59" s="51">
        <v>123.08</v>
      </c>
      <c r="C59" s="51">
        <v>0</v>
      </c>
      <c r="D59" s="110">
        <v>21</v>
      </c>
      <c r="E59" s="122">
        <v>0</v>
      </c>
    </row>
    <row r="60" spans="1:5" ht="18">
      <c r="A60" s="108">
        <v>39483</v>
      </c>
      <c r="B60" s="51">
        <v>163.91</v>
      </c>
      <c r="C60" s="110">
        <v>138</v>
      </c>
      <c r="D60" s="110">
        <v>19</v>
      </c>
      <c r="E60" s="115">
        <v>4</v>
      </c>
    </row>
    <row r="61" spans="1:5" ht="18">
      <c r="A61" s="108">
        <v>39484</v>
      </c>
      <c r="B61" s="51">
        <v>185.25</v>
      </c>
      <c r="C61" s="110">
        <v>119</v>
      </c>
      <c r="D61" s="110">
        <v>19</v>
      </c>
      <c r="E61" s="115">
        <v>4</v>
      </c>
    </row>
    <row r="62" spans="1:5" ht="18">
      <c r="A62" s="108">
        <v>39485</v>
      </c>
      <c r="B62" s="51">
        <v>145.43</v>
      </c>
      <c r="C62" s="110">
        <v>110</v>
      </c>
      <c r="D62" s="110">
        <v>22</v>
      </c>
      <c r="E62" s="122">
        <v>0</v>
      </c>
    </row>
    <row r="63" spans="1:5" ht="18">
      <c r="A63" s="108">
        <v>39486</v>
      </c>
      <c r="B63" s="51">
        <v>155.7</v>
      </c>
      <c r="C63" s="110">
        <v>113</v>
      </c>
      <c r="D63" s="110">
        <v>22</v>
      </c>
      <c r="E63" s="115">
        <v>1</v>
      </c>
    </row>
    <row r="64" spans="1:5" ht="18">
      <c r="A64" s="108">
        <v>39487</v>
      </c>
      <c r="B64" s="51">
        <v>38.52</v>
      </c>
      <c r="C64" s="110">
        <v>136</v>
      </c>
      <c r="D64" s="110">
        <v>2</v>
      </c>
      <c r="E64" s="122">
        <v>0</v>
      </c>
    </row>
    <row r="65" spans="1:5" ht="18">
      <c r="A65" s="108">
        <v>39488</v>
      </c>
      <c r="B65" s="51">
        <v>15.3</v>
      </c>
      <c r="C65" s="110">
        <v>143</v>
      </c>
      <c r="D65" s="110">
        <v>0</v>
      </c>
      <c r="E65" s="122">
        <v>0</v>
      </c>
    </row>
    <row r="66" spans="1:5" ht="18">
      <c r="A66" s="108">
        <v>39489</v>
      </c>
      <c r="B66" s="51">
        <v>171.24</v>
      </c>
      <c r="C66" s="51">
        <v>0</v>
      </c>
      <c r="D66" s="110">
        <v>30</v>
      </c>
      <c r="E66" s="115">
        <v>3</v>
      </c>
    </row>
    <row r="67" spans="1:5" ht="18">
      <c r="A67" s="108">
        <v>39490</v>
      </c>
      <c r="B67" s="51">
        <v>140.72</v>
      </c>
      <c r="C67" s="110">
        <v>131</v>
      </c>
      <c r="D67" s="110">
        <v>14</v>
      </c>
      <c r="E67" s="115">
        <v>3</v>
      </c>
    </row>
    <row r="68" spans="1:5" ht="18">
      <c r="A68" s="108">
        <v>39491</v>
      </c>
      <c r="B68" s="51">
        <v>131.66</v>
      </c>
      <c r="C68" s="110">
        <v>107</v>
      </c>
      <c r="D68" s="110">
        <v>15</v>
      </c>
      <c r="E68" s="115">
        <v>2</v>
      </c>
    </row>
    <row r="69" spans="1:5" ht="18">
      <c r="A69" s="108">
        <v>39492</v>
      </c>
      <c r="B69" s="51">
        <v>154.54</v>
      </c>
      <c r="C69" s="110">
        <v>98</v>
      </c>
      <c r="D69" s="110">
        <v>15</v>
      </c>
      <c r="E69" s="115">
        <v>1</v>
      </c>
    </row>
    <row r="70" spans="1:5" ht="18">
      <c r="A70" s="108">
        <v>39493</v>
      </c>
      <c r="B70" s="51">
        <v>106.41</v>
      </c>
      <c r="C70" s="110">
        <v>113</v>
      </c>
      <c r="D70" s="110">
        <v>17</v>
      </c>
      <c r="E70" s="122">
        <v>0</v>
      </c>
    </row>
    <row r="71" spans="1:5" ht="18">
      <c r="A71" s="108">
        <v>39494</v>
      </c>
      <c r="B71" s="51">
        <v>55.65</v>
      </c>
      <c r="C71" s="110">
        <v>145</v>
      </c>
      <c r="D71" s="110">
        <v>2</v>
      </c>
      <c r="E71" s="122">
        <v>0</v>
      </c>
    </row>
    <row r="72" spans="1:5" ht="18">
      <c r="A72" s="108">
        <v>39495</v>
      </c>
      <c r="B72" s="51">
        <v>21.8</v>
      </c>
      <c r="C72" s="110">
        <v>136</v>
      </c>
      <c r="D72" s="110">
        <v>0</v>
      </c>
      <c r="E72" s="122">
        <v>0</v>
      </c>
    </row>
    <row r="73" spans="1:5" ht="18">
      <c r="A73" s="108">
        <v>39496</v>
      </c>
      <c r="B73" s="51">
        <v>43.03</v>
      </c>
      <c r="C73" s="51">
        <v>0</v>
      </c>
      <c r="D73" s="110">
        <v>6</v>
      </c>
      <c r="E73" s="122">
        <v>0</v>
      </c>
    </row>
    <row r="74" spans="1:5" ht="18">
      <c r="A74" s="108">
        <v>39497</v>
      </c>
      <c r="B74" s="51">
        <v>119.79</v>
      </c>
      <c r="C74" s="110">
        <v>124</v>
      </c>
      <c r="D74" s="110">
        <v>18</v>
      </c>
      <c r="E74" s="115">
        <v>2</v>
      </c>
    </row>
    <row r="75" spans="1:5" ht="18">
      <c r="A75" s="108">
        <v>39498</v>
      </c>
      <c r="B75" s="51">
        <v>140.79</v>
      </c>
      <c r="C75" s="110">
        <v>78</v>
      </c>
      <c r="D75" s="110">
        <v>26</v>
      </c>
      <c r="E75" s="115">
        <v>2</v>
      </c>
    </row>
    <row r="76" spans="1:5" ht="18">
      <c r="A76" s="108">
        <v>39499</v>
      </c>
      <c r="B76" s="51">
        <v>131.85</v>
      </c>
      <c r="C76" s="110">
        <v>64</v>
      </c>
      <c r="D76" s="110">
        <v>24</v>
      </c>
      <c r="E76" s="115">
        <v>1</v>
      </c>
    </row>
    <row r="77" spans="1:5" ht="18">
      <c r="A77" s="108">
        <v>39500</v>
      </c>
      <c r="B77" s="51">
        <v>178.32</v>
      </c>
      <c r="C77" s="110">
        <v>76</v>
      </c>
      <c r="D77" s="110">
        <v>28</v>
      </c>
      <c r="E77" s="115">
        <v>1</v>
      </c>
    </row>
    <row r="78" spans="1:5" ht="18">
      <c r="A78" s="108">
        <v>39501</v>
      </c>
      <c r="B78" s="51">
        <v>14.98</v>
      </c>
      <c r="C78" s="110">
        <v>51</v>
      </c>
      <c r="D78" s="110">
        <v>1</v>
      </c>
      <c r="E78" s="122">
        <v>0</v>
      </c>
    </row>
    <row r="79" spans="1:5" ht="18">
      <c r="A79" s="108">
        <v>39502</v>
      </c>
      <c r="B79" s="51">
        <v>3.33</v>
      </c>
      <c r="C79" s="110">
        <v>26</v>
      </c>
      <c r="D79" s="110">
        <v>0</v>
      </c>
      <c r="E79" s="122">
        <v>0</v>
      </c>
    </row>
    <row r="80" spans="1:5" ht="18">
      <c r="A80" s="108">
        <v>39503</v>
      </c>
      <c r="B80" s="51">
        <v>168.4</v>
      </c>
      <c r="C80" s="51">
        <v>0</v>
      </c>
      <c r="D80" s="110">
        <v>21</v>
      </c>
      <c r="E80" s="115">
        <v>4</v>
      </c>
    </row>
    <row r="81" spans="1:5" ht="18">
      <c r="A81" s="108">
        <v>39504</v>
      </c>
      <c r="B81" s="51">
        <v>150.3</v>
      </c>
      <c r="C81" s="110">
        <v>106</v>
      </c>
      <c r="D81" s="110">
        <v>14</v>
      </c>
      <c r="E81" s="115">
        <v>5</v>
      </c>
    </row>
    <row r="82" spans="1:5" ht="18">
      <c r="A82" s="108">
        <v>39505</v>
      </c>
      <c r="B82" s="51">
        <v>174.37</v>
      </c>
      <c r="C82" s="110">
        <v>116</v>
      </c>
      <c r="D82" s="110">
        <v>23</v>
      </c>
      <c r="E82" s="115">
        <v>3</v>
      </c>
    </row>
    <row r="83" spans="1:5" ht="18">
      <c r="A83" s="108">
        <v>39506</v>
      </c>
      <c r="B83" s="51">
        <v>223.22</v>
      </c>
      <c r="C83" s="110">
        <v>118</v>
      </c>
      <c r="D83" s="110">
        <v>21</v>
      </c>
      <c r="E83" s="115">
        <v>7</v>
      </c>
    </row>
    <row r="84" spans="1:5" ht="18">
      <c r="A84" s="108">
        <v>39507</v>
      </c>
      <c r="B84" s="51">
        <v>181.69</v>
      </c>
      <c r="C84" s="110">
        <v>117</v>
      </c>
      <c r="D84" s="110">
        <v>17</v>
      </c>
      <c r="E84" s="123">
        <v>5</v>
      </c>
    </row>
    <row r="85" spans="1:5" ht="18">
      <c r="A85" s="108" t="s">
        <v>2</v>
      </c>
      <c r="B85" s="124"/>
      <c r="C85" s="125" t="s">
        <v>2</v>
      </c>
      <c r="D85" s="125"/>
      <c r="E85" s="125"/>
    </row>
    <row r="86" spans="1:5" ht="18">
      <c r="A86" s="108"/>
      <c r="B86" s="126"/>
      <c r="C86" s="127"/>
      <c r="D86" s="128"/>
      <c r="E86" s="127"/>
    </row>
    <row r="87" spans="1:5" ht="18">
      <c r="A87" s="113" t="s">
        <v>43</v>
      </c>
      <c r="B87" s="115">
        <f>SUM(B56:B86)</f>
        <v>3308.9500000000003</v>
      </c>
      <c r="C87" s="115">
        <f>SUM(C56:C86)</f>
        <v>2571</v>
      </c>
      <c r="D87" s="115">
        <f>SUM(D56:D86)</f>
        <v>416</v>
      </c>
      <c r="E87" s="125">
        <f>SUM(E56:E86)</f>
        <v>48</v>
      </c>
    </row>
    <row r="88" spans="1:5" ht="18">
      <c r="A88" s="129"/>
      <c r="B88" s="130">
        <f>D30</f>
        <v>61.34</v>
      </c>
      <c r="C88" s="131"/>
      <c r="D88" s="132"/>
      <c r="E88" s="133"/>
    </row>
    <row r="89" spans="1:6" ht="16.5" customHeight="1">
      <c r="A89" s="99"/>
      <c r="B89" s="134">
        <f>SUM(B87:B88)</f>
        <v>3370.2900000000004</v>
      </c>
      <c r="C89" s="101"/>
      <c r="D89" s="102"/>
      <c r="E89" s="99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sheetProtection/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SheetLayoutView="75" zoomScalePageLayoutView="0" workbookViewId="0" topLeftCell="A49">
      <selection activeCell="E63" sqref="E63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48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'[1]Mar'!$B$6</f>
        <v>823.76</v>
      </c>
      <c r="E5" s="157">
        <f>D5/D7</f>
        <v>0.26601392459020623</v>
      </c>
      <c r="G5" s="154"/>
    </row>
    <row r="6" spans="1:7" s="153" customFormat="1" ht="21" thickBot="1">
      <c r="A6" s="155" t="s">
        <v>5</v>
      </c>
      <c r="B6" s="158"/>
      <c r="C6" s="158"/>
      <c r="D6" s="156">
        <f>'[1]Mar'!$C$6</f>
        <v>2272.92</v>
      </c>
      <c r="E6" s="157">
        <f>D6/D7</f>
        <v>0.7339860754097937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3096.6800000000003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87.55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'[1]Mar'!$D$7</f>
        <v>139.46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f>'[1]Mar'!$D$9</f>
        <v>51.74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278.75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21.48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f>135*2/2000</f>
        <v>0.135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7.08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5.83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23.76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3.68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1000*0.004</f>
        <v>4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6.5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f>0*9.5/2000</f>
        <v>0</v>
      </c>
      <c r="E26" s="167"/>
      <c r="G26" s="154"/>
    </row>
    <row r="27" spans="1:7" s="153" customFormat="1" ht="18">
      <c r="A27" s="177" t="s">
        <v>22</v>
      </c>
      <c r="B27" s="178"/>
      <c r="C27" s="178"/>
      <c r="D27" s="167">
        <f>0*9.5/2000</f>
        <v>0</v>
      </c>
      <c r="E27" s="167"/>
      <c r="G27" s="154"/>
    </row>
    <row r="28" spans="1:7" s="153" customFormat="1" ht="18">
      <c r="A28" s="177" t="s">
        <v>47</v>
      </c>
      <c r="B28" s="178"/>
      <c r="C28" s="178"/>
      <c r="D28" s="167">
        <f>0*9.5/2000</f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180">
        <f>0*9.5/2000</f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183">
        <f>SUM(D17:D29)</f>
        <v>72.465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'[1]Mar'!$B$7</f>
        <v>202.38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f>'[1]Mar'!$B$9</f>
        <v>54.46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0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0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20.97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277.80999999999995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629.025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3725.7050000000004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629.025</v>
      </c>
      <c r="E43" s="199">
        <f>D43/D42</f>
        <v>0.168833818029071</v>
      </c>
    </row>
    <row r="44" spans="1:5" ht="20.25">
      <c r="A44" s="192" t="s">
        <v>34</v>
      </c>
      <c r="B44" s="204"/>
      <c r="C44" s="204"/>
      <c r="D44" s="205">
        <f>SUM(D42-D43)</f>
        <v>3096.6800000000003</v>
      </c>
      <c r="E44" s="199">
        <f>E42-E43</f>
        <v>0.8311661819709291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15.8907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48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39508</v>
      </c>
      <c r="B56" s="238">
        <v>35.28</v>
      </c>
      <c r="C56" s="239">
        <v>138</v>
      </c>
      <c r="D56" s="240">
        <v>1</v>
      </c>
      <c r="E56" s="241">
        <v>0</v>
      </c>
    </row>
    <row r="57" spans="1:5" ht="18">
      <c r="A57" s="237">
        <v>39509</v>
      </c>
      <c r="B57" s="238">
        <v>17.28</v>
      </c>
      <c r="C57" s="239">
        <v>120</v>
      </c>
      <c r="D57" s="241">
        <v>0</v>
      </c>
      <c r="E57" s="241">
        <v>0</v>
      </c>
    </row>
    <row r="58" spans="1:5" ht="18">
      <c r="A58" s="237">
        <v>39510</v>
      </c>
      <c r="B58" s="238">
        <v>114.44</v>
      </c>
      <c r="C58" s="241">
        <v>0</v>
      </c>
      <c r="D58" s="240">
        <v>23</v>
      </c>
      <c r="E58" s="241">
        <v>0</v>
      </c>
    </row>
    <row r="59" spans="1:5" ht="18">
      <c r="A59" s="237">
        <v>39511</v>
      </c>
      <c r="B59" s="238">
        <v>136.24</v>
      </c>
      <c r="C59" s="239">
        <v>136</v>
      </c>
      <c r="D59" s="242">
        <v>18</v>
      </c>
      <c r="E59" s="242">
        <v>3</v>
      </c>
    </row>
    <row r="60" spans="1:5" ht="18">
      <c r="A60" s="237">
        <v>39512</v>
      </c>
      <c r="B60" s="238">
        <v>150.04</v>
      </c>
      <c r="C60" s="242">
        <v>102</v>
      </c>
      <c r="D60" s="242">
        <v>20</v>
      </c>
      <c r="E60" s="242">
        <v>3</v>
      </c>
    </row>
    <row r="61" spans="1:5" ht="18">
      <c r="A61" s="237">
        <v>39513</v>
      </c>
      <c r="B61" s="238">
        <v>172.86</v>
      </c>
      <c r="C61" s="242">
        <v>92</v>
      </c>
      <c r="D61" s="242">
        <v>24</v>
      </c>
      <c r="E61" s="241">
        <v>0</v>
      </c>
    </row>
    <row r="62" spans="1:5" ht="18">
      <c r="A62" s="237">
        <v>39514</v>
      </c>
      <c r="B62" s="238">
        <v>93.81</v>
      </c>
      <c r="C62" s="243">
        <v>128</v>
      </c>
      <c r="D62" s="240">
        <v>7</v>
      </c>
      <c r="E62" s="242">
        <v>2</v>
      </c>
    </row>
    <row r="63" spans="1:5" ht="18">
      <c r="A63" s="237">
        <v>39515</v>
      </c>
      <c r="B63" s="238">
        <v>31.23</v>
      </c>
      <c r="C63" s="239">
        <v>119</v>
      </c>
      <c r="D63" s="240">
        <v>1</v>
      </c>
      <c r="E63" s="241">
        <v>0</v>
      </c>
    </row>
    <row r="64" spans="1:5" ht="18">
      <c r="A64" s="237">
        <v>39516</v>
      </c>
      <c r="B64" s="238">
        <v>20.24</v>
      </c>
      <c r="C64" s="239">
        <v>144</v>
      </c>
      <c r="D64" s="241">
        <v>0</v>
      </c>
      <c r="E64" s="241">
        <v>0</v>
      </c>
    </row>
    <row r="65" spans="1:5" ht="18">
      <c r="A65" s="237">
        <v>39517</v>
      </c>
      <c r="B65" s="238">
        <v>122.32</v>
      </c>
      <c r="C65" s="241">
        <v>0</v>
      </c>
      <c r="D65" s="240">
        <v>20</v>
      </c>
      <c r="E65" s="242">
        <v>1</v>
      </c>
    </row>
    <row r="66" spans="1:5" ht="18">
      <c r="A66" s="237">
        <v>39518</v>
      </c>
      <c r="B66" s="238">
        <v>168.7</v>
      </c>
      <c r="C66" s="239">
        <v>141</v>
      </c>
      <c r="D66" s="242">
        <v>23</v>
      </c>
      <c r="E66" s="242">
        <v>1</v>
      </c>
    </row>
    <row r="67" spans="1:5" ht="18">
      <c r="A67" s="237">
        <v>39519</v>
      </c>
      <c r="B67" s="238">
        <v>207.56</v>
      </c>
      <c r="C67" s="242">
        <v>113</v>
      </c>
      <c r="D67" s="242">
        <v>27</v>
      </c>
      <c r="E67" s="242">
        <v>1</v>
      </c>
    </row>
    <row r="68" spans="1:5" ht="18">
      <c r="A68" s="237">
        <v>39520</v>
      </c>
      <c r="B68" s="238">
        <v>207.19</v>
      </c>
      <c r="C68" s="242">
        <v>108</v>
      </c>
      <c r="D68" s="242">
        <v>25</v>
      </c>
      <c r="E68" s="242">
        <v>2</v>
      </c>
    </row>
    <row r="69" spans="1:5" ht="18">
      <c r="A69" s="237">
        <v>39521</v>
      </c>
      <c r="B69" s="238">
        <v>171.06</v>
      </c>
      <c r="C69" s="243">
        <v>95</v>
      </c>
      <c r="D69" s="240">
        <v>23</v>
      </c>
      <c r="E69" s="241">
        <v>0</v>
      </c>
    </row>
    <row r="70" spans="1:5" ht="18">
      <c r="A70" s="237">
        <v>39522</v>
      </c>
      <c r="B70" s="238">
        <v>34.49</v>
      </c>
      <c r="C70" s="239">
        <v>109</v>
      </c>
      <c r="D70" s="240">
        <v>1</v>
      </c>
      <c r="E70" s="241">
        <v>0</v>
      </c>
    </row>
    <row r="71" spans="1:5" ht="18">
      <c r="A71" s="237">
        <v>39523</v>
      </c>
      <c r="B71" s="241">
        <v>14.21</v>
      </c>
      <c r="C71" s="244">
        <v>106</v>
      </c>
      <c r="D71" s="241">
        <v>0</v>
      </c>
      <c r="E71" s="241">
        <v>0</v>
      </c>
    </row>
    <row r="72" spans="1:5" ht="18">
      <c r="A72" s="237">
        <v>39524</v>
      </c>
      <c r="B72" s="241">
        <v>113.6</v>
      </c>
      <c r="C72" s="241">
        <v>0</v>
      </c>
      <c r="D72" s="245">
        <v>21</v>
      </c>
      <c r="E72" s="241">
        <v>0</v>
      </c>
    </row>
    <row r="73" spans="1:5" ht="18">
      <c r="A73" s="237">
        <v>39525</v>
      </c>
      <c r="B73" s="241">
        <v>123.03</v>
      </c>
      <c r="C73" s="246">
        <v>109</v>
      </c>
      <c r="D73" s="242">
        <v>13</v>
      </c>
      <c r="E73" s="242">
        <v>1</v>
      </c>
    </row>
    <row r="74" spans="1:5" ht="18">
      <c r="A74" s="237">
        <v>39526</v>
      </c>
      <c r="B74" s="241">
        <v>167.7</v>
      </c>
      <c r="C74" s="242">
        <v>99</v>
      </c>
      <c r="D74" s="242">
        <v>17</v>
      </c>
      <c r="E74" s="242">
        <v>2</v>
      </c>
    </row>
    <row r="75" spans="1:5" ht="18">
      <c r="A75" s="237">
        <v>39527</v>
      </c>
      <c r="B75" s="241">
        <v>209.56</v>
      </c>
      <c r="C75" s="242">
        <v>125</v>
      </c>
      <c r="D75" s="242">
        <v>25</v>
      </c>
      <c r="E75" s="241">
        <v>0</v>
      </c>
    </row>
    <row r="76" spans="1:5" ht="18">
      <c r="A76" s="237">
        <v>39528</v>
      </c>
      <c r="B76" s="241">
        <v>170.03</v>
      </c>
      <c r="C76" s="242">
        <v>140</v>
      </c>
      <c r="D76" s="245">
        <v>23</v>
      </c>
      <c r="E76" s="242">
        <v>2</v>
      </c>
    </row>
    <row r="77" spans="1:5" ht="18">
      <c r="A77" s="237">
        <v>39529</v>
      </c>
      <c r="B77" s="241">
        <v>32.86</v>
      </c>
      <c r="C77" s="246">
        <v>125</v>
      </c>
      <c r="D77" s="245">
        <v>1</v>
      </c>
      <c r="E77" s="241">
        <v>0</v>
      </c>
    </row>
    <row r="78" spans="1:5" ht="18">
      <c r="A78" s="237">
        <v>39530</v>
      </c>
      <c r="B78" s="241">
        <v>0</v>
      </c>
      <c r="C78" s="241">
        <v>0</v>
      </c>
      <c r="D78" s="241">
        <v>0</v>
      </c>
      <c r="E78" s="241">
        <v>0</v>
      </c>
    </row>
    <row r="79" spans="1:5" ht="18">
      <c r="A79" s="237">
        <v>39531</v>
      </c>
      <c r="B79" s="241">
        <v>142.53</v>
      </c>
      <c r="C79" s="241">
        <v>0</v>
      </c>
      <c r="D79" s="245">
        <v>26</v>
      </c>
      <c r="E79" s="242">
        <v>2</v>
      </c>
    </row>
    <row r="80" spans="1:5" ht="18">
      <c r="A80" s="237">
        <v>39532</v>
      </c>
      <c r="B80" s="241">
        <v>267.02</v>
      </c>
      <c r="C80" s="246">
        <v>205</v>
      </c>
      <c r="D80" s="242">
        <v>19</v>
      </c>
      <c r="E80" s="242">
        <v>2</v>
      </c>
    </row>
    <row r="81" spans="1:5" ht="18">
      <c r="A81" s="237">
        <v>39533</v>
      </c>
      <c r="B81" s="241">
        <v>130.61</v>
      </c>
      <c r="C81" s="242">
        <v>118</v>
      </c>
      <c r="D81" s="242">
        <v>22</v>
      </c>
      <c r="E81" s="241">
        <v>0</v>
      </c>
    </row>
    <row r="82" spans="1:5" ht="18">
      <c r="A82" s="237">
        <v>39534</v>
      </c>
      <c r="B82" s="241">
        <v>216.91</v>
      </c>
      <c r="C82" s="242">
        <v>103</v>
      </c>
      <c r="D82" s="242">
        <v>20</v>
      </c>
      <c r="E82" s="242">
        <v>3</v>
      </c>
    </row>
    <row r="83" spans="1:5" ht="18">
      <c r="A83" s="237">
        <v>39535</v>
      </c>
      <c r="B83" s="241">
        <v>191.26</v>
      </c>
      <c r="C83" s="242">
        <v>134</v>
      </c>
      <c r="D83" s="245">
        <v>20</v>
      </c>
      <c r="E83" s="242">
        <v>3</v>
      </c>
    </row>
    <row r="84" spans="1:5" ht="18">
      <c r="A84" s="237">
        <v>39536</v>
      </c>
      <c r="B84" s="241">
        <v>37.72</v>
      </c>
      <c r="C84" s="246">
        <v>121</v>
      </c>
      <c r="D84" s="245">
        <v>1</v>
      </c>
      <c r="E84" s="241">
        <v>0</v>
      </c>
    </row>
    <row r="85" spans="1:5" ht="18">
      <c r="A85" s="237">
        <v>39537</v>
      </c>
      <c r="B85" s="241">
        <v>18.15</v>
      </c>
      <c r="C85" s="246">
        <v>137</v>
      </c>
      <c r="D85" s="241">
        <v>0</v>
      </c>
      <c r="E85" s="241">
        <v>0</v>
      </c>
    </row>
    <row r="86" spans="1:5" ht="18">
      <c r="A86" s="237">
        <v>39538</v>
      </c>
      <c r="B86" s="247">
        <v>135.31</v>
      </c>
      <c r="C86" s="248">
        <v>20</v>
      </c>
      <c r="D86" s="249">
        <v>25</v>
      </c>
      <c r="E86" s="250">
        <v>1</v>
      </c>
    </row>
    <row r="87" spans="1:5" ht="18">
      <c r="A87" s="251" t="s">
        <v>43</v>
      </c>
      <c r="B87" s="241">
        <f>SUM(B56:B86)</f>
        <v>3653.2400000000002</v>
      </c>
      <c r="C87" s="246">
        <f>SUM(C56:C86)</f>
        <v>3087</v>
      </c>
      <c r="D87" s="246">
        <f>SUM(D56:D86)</f>
        <v>446</v>
      </c>
      <c r="E87" s="246">
        <f>SUM(E56:E86)</f>
        <v>29</v>
      </c>
    </row>
    <row r="88" spans="1:5" ht="18">
      <c r="A88" s="252"/>
      <c r="B88" s="253">
        <f>D30</f>
        <v>72.465</v>
      </c>
      <c r="C88" s="254"/>
      <c r="D88" s="255"/>
      <c r="E88" s="256"/>
    </row>
    <row r="89" spans="1:6" ht="16.5" customHeight="1">
      <c r="A89" s="228"/>
      <c r="B89" s="257">
        <f>SUM(B87:B88)</f>
        <v>3725.7050000000004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49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'[1]April'!$B$6</f>
        <v>1026.89</v>
      </c>
      <c r="E5" s="157">
        <f>D5/D7</f>
        <v>0.30487797636719915</v>
      </c>
      <c r="G5" s="154"/>
    </row>
    <row r="6" spans="1:7" s="153" customFormat="1" ht="21" thickBot="1">
      <c r="A6" s="155" t="s">
        <v>5</v>
      </c>
      <c r="B6" s="158"/>
      <c r="C6" s="158"/>
      <c r="D6" s="156">
        <f>'[1]April'!$C$6</f>
        <v>2341.31</v>
      </c>
      <c r="E6" s="157">
        <f>D6/D7</f>
        <v>0.695122023632801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3368.2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f>'[1]April'!$C$7</f>
        <v>106.2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v>165.29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v>44.12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315.61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12.63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v>0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7.09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7.98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35.64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2.24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8">
        <v>0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5.51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v>0</v>
      </c>
      <c r="E26" s="167"/>
      <c r="G26" s="154"/>
    </row>
    <row r="27" spans="1:7" s="153" customFormat="1" ht="18">
      <c r="A27" s="177" t="s">
        <v>47</v>
      </c>
      <c r="B27" s="178"/>
      <c r="C27" s="178"/>
      <c r="D27" s="167">
        <v>0</v>
      </c>
      <c r="E27" s="167"/>
      <c r="G27" s="154"/>
    </row>
    <row r="28" spans="1:7" s="153" customFormat="1" ht="18">
      <c r="A28" s="177" t="s">
        <v>22</v>
      </c>
      <c r="B28" s="178"/>
      <c r="C28" s="178"/>
      <c r="D28" s="167">
        <f>0*9.5/2000</f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265"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266">
        <f>SUM(D17:D29)</f>
        <v>71.09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'[1]April'!$B$7</f>
        <v>131.73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v>36.99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1441.36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34.79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20.59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1665.4599999999998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2052.16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5420.36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2052.16</v>
      </c>
      <c r="E43" s="199">
        <f>D43/D42</f>
        <v>0.3786021592661742</v>
      </c>
    </row>
    <row r="44" spans="1:5" ht="20.25">
      <c r="A44" s="192" t="s">
        <v>34</v>
      </c>
      <c r="B44" s="204"/>
      <c r="C44" s="204"/>
      <c r="D44" s="205">
        <f>SUM(D42-D43)</f>
        <v>3368.2</v>
      </c>
      <c r="E44" s="199">
        <f>E42-E43</f>
        <v>0.6213978407338259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19.004300000000004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49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39539</v>
      </c>
      <c r="B56" s="243">
        <v>236.99</v>
      </c>
      <c r="C56" s="273">
        <v>160</v>
      </c>
      <c r="D56" s="240">
        <v>18</v>
      </c>
      <c r="E56" s="270">
        <v>6</v>
      </c>
    </row>
    <row r="57" spans="1:5" ht="18">
      <c r="A57" s="237">
        <v>39540</v>
      </c>
      <c r="B57" s="243">
        <v>207.15</v>
      </c>
      <c r="C57" s="240">
        <v>93</v>
      </c>
      <c r="D57" s="274">
        <v>18</v>
      </c>
      <c r="E57" s="270">
        <v>2</v>
      </c>
    </row>
    <row r="58" spans="1:5" ht="18">
      <c r="A58" s="237">
        <v>39541</v>
      </c>
      <c r="B58" s="243">
        <v>209.21</v>
      </c>
      <c r="C58" s="240">
        <v>108</v>
      </c>
      <c r="D58" s="240">
        <v>22</v>
      </c>
      <c r="E58" s="271">
        <v>2</v>
      </c>
    </row>
    <row r="59" spans="1:5" ht="18">
      <c r="A59" s="237">
        <v>39542</v>
      </c>
      <c r="B59" s="243">
        <v>210.33</v>
      </c>
      <c r="C59" s="273">
        <v>107</v>
      </c>
      <c r="D59" s="240">
        <v>22</v>
      </c>
      <c r="E59" s="270">
        <v>3</v>
      </c>
    </row>
    <row r="60" spans="1:5" ht="18">
      <c r="A60" s="237">
        <v>39543</v>
      </c>
      <c r="B60" s="243">
        <v>121.86</v>
      </c>
      <c r="C60" s="273">
        <v>128</v>
      </c>
      <c r="D60" s="240">
        <v>1</v>
      </c>
      <c r="E60" s="241">
        <v>0</v>
      </c>
    </row>
    <row r="61" spans="1:5" ht="18">
      <c r="A61" s="237">
        <v>39544</v>
      </c>
      <c r="B61" s="243">
        <v>17.1</v>
      </c>
      <c r="C61" s="273">
        <v>122</v>
      </c>
      <c r="D61" s="241">
        <v>0</v>
      </c>
      <c r="E61" s="241">
        <v>0</v>
      </c>
    </row>
    <row r="62" spans="1:5" ht="18">
      <c r="A62" s="237">
        <v>39545</v>
      </c>
      <c r="B62" s="243">
        <v>131.38</v>
      </c>
      <c r="C62" s="241">
        <v>0</v>
      </c>
      <c r="D62" s="240">
        <v>22</v>
      </c>
      <c r="E62" s="241">
        <v>0</v>
      </c>
    </row>
    <row r="63" spans="1:5" ht="18">
      <c r="A63" s="237">
        <v>39546</v>
      </c>
      <c r="B63" s="243">
        <v>246.29</v>
      </c>
      <c r="C63" s="240">
        <v>128</v>
      </c>
      <c r="D63" s="240">
        <v>23</v>
      </c>
      <c r="E63" s="270">
        <v>3</v>
      </c>
    </row>
    <row r="64" spans="1:5" ht="18">
      <c r="A64" s="237">
        <v>39547</v>
      </c>
      <c r="B64" s="243">
        <v>258.48</v>
      </c>
      <c r="C64" s="240">
        <v>113</v>
      </c>
      <c r="D64" s="240">
        <v>19</v>
      </c>
      <c r="E64" s="270">
        <v>2</v>
      </c>
    </row>
    <row r="65" spans="1:5" ht="18">
      <c r="A65" s="237">
        <v>39548</v>
      </c>
      <c r="B65" s="243">
        <v>222.61</v>
      </c>
      <c r="C65" s="240">
        <v>102</v>
      </c>
      <c r="D65" s="240">
        <v>23</v>
      </c>
      <c r="E65" s="271">
        <v>1</v>
      </c>
    </row>
    <row r="66" spans="1:5" ht="18">
      <c r="A66" s="237">
        <v>39549</v>
      </c>
      <c r="B66" s="243">
        <v>208.45</v>
      </c>
      <c r="C66" s="273">
        <v>109</v>
      </c>
      <c r="D66" s="240">
        <v>21</v>
      </c>
      <c r="E66" s="270">
        <v>1</v>
      </c>
    </row>
    <row r="67" spans="1:5" ht="18">
      <c r="A67" s="237">
        <v>39550</v>
      </c>
      <c r="B67" s="243">
        <v>30.55</v>
      </c>
      <c r="C67" s="273">
        <v>120</v>
      </c>
      <c r="D67" s="242">
        <v>1</v>
      </c>
      <c r="E67" s="241">
        <v>0</v>
      </c>
    </row>
    <row r="68" spans="1:5" ht="18">
      <c r="A68" s="237">
        <v>39551</v>
      </c>
      <c r="B68" s="243">
        <v>30.44</v>
      </c>
      <c r="C68" s="273">
        <v>120</v>
      </c>
      <c r="D68" s="241">
        <v>0</v>
      </c>
      <c r="E68" s="241">
        <v>0</v>
      </c>
    </row>
    <row r="69" spans="1:5" ht="18">
      <c r="A69" s="237">
        <v>39552</v>
      </c>
      <c r="B69" s="243">
        <v>121.84</v>
      </c>
      <c r="C69" s="241">
        <v>0</v>
      </c>
      <c r="D69" s="240">
        <v>23</v>
      </c>
      <c r="E69" s="241">
        <v>0</v>
      </c>
    </row>
    <row r="70" spans="1:5" ht="18">
      <c r="A70" s="237">
        <v>39553</v>
      </c>
      <c r="B70" s="243">
        <v>190.38</v>
      </c>
      <c r="C70" s="273">
        <v>151</v>
      </c>
      <c r="D70" s="240">
        <v>8</v>
      </c>
      <c r="E70" s="241">
        <v>0</v>
      </c>
    </row>
    <row r="71" spans="1:5" ht="18">
      <c r="A71" s="237">
        <v>39554</v>
      </c>
      <c r="B71" s="240">
        <v>389.12</v>
      </c>
      <c r="C71" s="240">
        <v>138</v>
      </c>
      <c r="D71" s="240">
        <v>25</v>
      </c>
      <c r="E71" s="270">
        <v>1</v>
      </c>
    </row>
    <row r="72" spans="1:5" ht="18">
      <c r="A72" s="237">
        <v>39555</v>
      </c>
      <c r="B72" s="240">
        <v>250.24</v>
      </c>
      <c r="C72" s="240">
        <v>114</v>
      </c>
      <c r="D72" s="240">
        <v>28</v>
      </c>
      <c r="E72" s="270">
        <v>2</v>
      </c>
    </row>
    <row r="73" spans="1:5" ht="18">
      <c r="A73" s="237">
        <v>39556</v>
      </c>
      <c r="B73" s="242">
        <v>285.64</v>
      </c>
      <c r="C73" s="245">
        <v>130</v>
      </c>
      <c r="D73" s="245">
        <v>27</v>
      </c>
      <c r="E73" s="269">
        <v>2</v>
      </c>
    </row>
    <row r="74" spans="1:5" ht="18">
      <c r="A74" s="237">
        <v>39557</v>
      </c>
      <c r="B74" s="242">
        <v>59.46</v>
      </c>
      <c r="C74" s="245">
        <v>122</v>
      </c>
      <c r="D74" s="245">
        <v>2</v>
      </c>
      <c r="E74" s="241">
        <v>0</v>
      </c>
    </row>
    <row r="75" spans="1:5" ht="18">
      <c r="A75" s="237">
        <v>39558</v>
      </c>
      <c r="B75" s="242">
        <v>17.54</v>
      </c>
      <c r="C75" s="245">
        <v>142</v>
      </c>
      <c r="D75" s="241">
        <v>0</v>
      </c>
      <c r="E75" s="241">
        <v>0</v>
      </c>
    </row>
    <row r="76" spans="1:5" ht="18">
      <c r="A76" s="237">
        <v>39559</v>
      </c>
      <c r="B76" s="242">
        <v>107.91</v>
      </c>
      <c r="C76" s="241">
        <v>0</v>
      </c>
      <c r="D76" s="245">
        <v>22</v>
      </c>
      <c r="E76" s="270">
        <v>2</v>
      </c>
    </row>
    <row r="77" spans="1:5" ht="18">
      <c r="A77" s="237">
        <v>39560</v>
      </c>
      <c r="B77" s="242">
        <v>392.49</v>
      </c>
      <c r="C77" s="245">
        <v>153</v>
      </c>
      <c r="D77" s="240">
        <v>20</v>
      </c>
      <c r="E77" s="270">
        <v>1</v>
      </c>
    </row>
    <row r="78" spans="1:5" ht="18">
      <c r="A78" s="237">
        <v>39561</v>
      </c>
      <c r="B78" s="242">
        <v>176.46</v>
      </c>
      <c r="C78" s="240">
        <v>99</v>
      </c>
      <c r="D78" s="240">
        <v>21</v>
      </c>
      <c r="E78" s="270">
        <v>1</v>
      </c>
    </row>
    <row r="79" spans="1:5" ht="18">
      <c r="A79" s="237">
        <v>39562</v>
      </c>
      <c r="B79" s="242">
        <v>243.68</v>
      </c>
      <c r="C79" s="240">
        <v>97</v>
      </c>
      <c r="D79" s="242">
        <v>28</v>
      </c>
      <c r="E79" s="241">
        <v>0</v>
      </c>
    </row>
    <row r="80" spans="1:5" ht="18">
      <c r="A80" s="237">
        <v>39563</v>
      </c>
      <c r="B80" s="242">
        <v>156.9</v>
      </c>
      <c r="C80" s="245">
        <v>95</v>
      </c>
      <c r="D80" s="245">
        <v>20</v>
      </c>
      <c r="E80" s="269">
        <v>1</v>
      </c>
    </row>
    <row r="81" spans="1:5" ht="18">
      <c r="A81" s="237">
        <v>39564</v>
      </c>
      <c r="B81" s="242">
        <v>80.49</v>
      </c>
      <c r="C81" s="245">
        <v>126</v>
      </c>
      <c r="D81" s="245">
        <v>1</v>
      </c>
      <c r="E81" s="241">
        <v>0</v>
      </c>
    </row>
    <row r="82" spans="1:5" ht="18">
      <c r="A82" s="237">
        <v>39565</v>
      </c>
      <c r="B82" s="242">
        <v>19.6</v>
      </c>
      <c r="C82" s="245">
        <v>123</v>
      </c>
      <c r="D82" s="241">
        <v>0</v>
      </c>
      <c r="E82" s="241">
        <v>0</v>
      </c>
    </row>
    <row r="83" spans="1:5" ht="18">
      <c r="A83" s="237">
        <v>39566</v>
      </c>
      <c r="B83" s="242">
        <v>139.44</v>
      </c>
      <c r="C83" s="241">
        <v>0</v>
      </c>
      <c r="D83" s="245">
        <v>28</v>
      </c>
      <c r="E83" s="241">
        <v>0</v>
      </c>
    </row>
    <row r="84" spans="1:5" ht="18">
      <c r="A84" s="237">
        <v>39567</v>
      </c>
      <c r="B84" s="242">
        <v>179.07</v>
      </c>
      <c r="C84" s="245">
        <v>142</v>
      </c>
      <c r="D84" s="240">
        <v>18</v>
      </c>
      <c r="E84" s="270">
        <v>1</v>
      </c>
    </row>
    <row r="85" spans="1:5" ht="18">
      <c r="A85" s="237">
        <v>39568</v>
      </c>
      <c r="B85" s="242">
        <v>408.17</v>
      </c>
      <c r="C85" s="240">
        <v>153</v>
      </c>
      <c r="D85" s="240">
        <v>21</v>
      </c>
      <c r="E85" s="270">
        <v>6</v>
      </c>
    </row>
    <row r="86" spans="1:5" ht="18">
      <c r="A86" s="237"/>
      <c r="B86" s="250"/>
      <c r="C86" s="267"/>
      <c r="D86" s="267"/>
      <c r="E86" s="272"/>
    </row>
    <row r="87" spans="1:5" ht="18">
      <c r="A87" s="251" t="s">
        <v>43</v>
      </c>
      <c r="B87" s="241">
        <f>SUM(B56:B86)</f>
        <v>5349.2699999999995</v>
      </c>
      <c r="C87" s="246">
        <f>SUM(C56:C86)</f>
        <v>3195</v>
      </c>
      <c r="D87" s="246">
        <f>SUM(D56:D86)</f>
        <v>482</v>
      </c>
      <c r="E87" s="246">
        <f>SUM(E56:E86)</f>
        <v>37</v>
      </c>
    </row>
    <row r="88" spans="1:5" ht="18">
      <c r="A88" s="252"/>
      <c r="B88" s="268">
        <f>D30</f>
        <v>71.09</v>
      </c>
      <c r="C88" s="254"/>
      <c r="D88" s="255"/>
      <c r="E88" s="256"/>
    </row>
    <row r="89" spans="1:6" ht="16.5" customHeight="1">
      <c r="A89" s="228"/>
      <c r="B89" s="257">
        <f>SUM(B87:B88)</f>
        <v>5420.36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26">
      <selection activeCell="D7" sqref="D7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50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'[1]May'!$B$6</f>
        <v>802.59</v>
      </c>
      <c r="E5" s="157">
        <f>D5/D7</f>
        <v>0.29037159778727284</v>
      </c>
      <c r="G5" s="154"/>
    </row>
    <row r="6" spans="1:7" s="153" customFormat="1" ht="21" thickBot="1">
      <c r="A6" s="155" t="s">
        <v>5</v>
      </c>
      <c r="B6" s="158"/>
      <c r="C6" s="158"/>
      <c r="D6" s="156">
        <f>'[1]May'!$C$6</f>
        <v>1961.42</v>
      </c>
      <c r="E6" s="157">
        <f>D6/D7</f>
        <v>0.7096284022127272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2764.01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118.11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'[1]May'!$D$7</f>
        <v>152.86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f>'[1]May'!$D$9</f>
        <v>173.57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444.54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19.68</v>
      </c>
      <c r="E17" s="178"/>
      <c r="G17" s="154"/>
    </row>
    <row r="18" spans="1:7" s="153" customFormat="1" ht="18">
      <c r="A18" s="181" t="s">
        <v>46</v>
      </c>
      <c r="B18" s="178"/>
      <c r="C18" s="178"/>
      <c r="D18" s="167">
        <v>0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5.74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4.74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39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5.21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100*0.004</f>
        <v>0.4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0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f>36100/2000</f>
        <v>18.05</v>
      </c>
      <c r="E26" s="167"/>
      <c r="G26" s="154"/>
    </row>
    <row r="27" spans="1:7" s="153" customFormat="1" ht="18">
      <c r="A27" s="177" t="s">
        <v>22</v>
      </c>
      <c r="B27" s="178"/>
      <c r="C27" s="178"/>
      <c r="D27" s="167">
        <v>0</v>
      </c>
      <c r="E27" s="167"/>
      <c r="G27" s="154"/>
    </row>
    <row r="28" spans="1:7" s="153" customFormat="1" ht="18">
      <c r="A28" s="177" t="s">
        <v>23</v>
      </c>
      <c r="B28" s="178"/>
      <c r="C28" s="178"/>
      <c r="D28" s="156">
        <f>3135/2000</f>
        <v>1.5675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265"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183">
        <f>SUM(D17:D29)</f>
        <v>94.38749999999999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'[1]May'!$B$7</f>
        <v>124.98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v>0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459.62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130.63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19.46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734.69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1273.6175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4037.6275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1273.6175</v>
      </c>
      <c r="E43" s="199">
        <f>D43/D42</f>
        <v>0.3154370976520246</v>
      </c>
    </row>
    <row r="44" spans="1:5" ht="20.25">
      <c r="A44" s="192" t="s">
        <v>34</v>
      </c>
      <c r="B44" s="204"/>
      <c r="C44" s="204"/>
      <c r="D44" s="205">
        <f>SUM(D42-D43)</f>
        <v>2764.01</v>
      </c>
      <c r="E44" s="199">
        <f>E42-E43</f>
        <v>0.6845629023479753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18.967900000000004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50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39569</v>
      </c>
      <c r="B56" s="238">
        <v>351.5</v>
      </c>
      <c r="C56" s="242">
        <v>119</v>
      </c>
      <c r="D56" s="242">
        <v>18</v>
      </c>
      <c r="E56" s="241">
        <v>0</v>
      </c>
    </row>
    <row r="57" spans="1:5" ht="18">
      <c r="A57" s="237">
        <v>39570</v>
      </c>
      <c r="B57" s="238">
        <v>341.53</v>
      </c>
      <c r="C57" s="242">
        <v>155</v>
      </c>
      <c r="D57" s="242">
        <v>17</v>
      </c>
      <c r="E57" s="241">
        <v>0</v>
      </c>
    </row>
    <row r="58" spans="1:5" ht="18">
      <c r="A58" s="237">
        <v>39571</v>
      </c>
      <c r="B58" s="238">
        <v>35</v>
      </c>
      <c r="C58" s="242">
        <v>113</v>
      </c>
      <c r="D58" s="242">
        <v>1</v>
      </c>
      <c r="E58" s="241">
        <v>0</v>
      </c>
    </row>
    <row r="59" spans="1:5" ht="18">
      <c r="A59" s="237">
        <v>39572</v>
      </c>
      <c r="B59" s="238">
        <v>17.11</v>
      </c>
      <c r="C59" s="242">
        <v>115</v>
      </c>
      <c r="D59" s="241">
        <v>0</v>
      </c>
      <c r="E59" s="241">
        <v>0</v>
      </c>
    </row>
    <row r="60" spans="1:5" ht="18">
      <c r="A60" s="237">
        <v>39573</v>
      </c>
      <c r="B60" s="238">
        <v>122.68</v>
      </c>
      <c r="C60" s="241">
        <v>0</v>
      </c>
      <c r="D60" s="242">
        <v>20</v>
      </c>
      <c r="E60" s="242">
        <v>1</v>
      </c>
    </row>
    <row r="61" spans="1:5" ht="18">
      <c r="A61" s="237">
        <v>39574</v>
      </c>
      <c r="B61" s="238">
        <v>179.91</v>
      </c>
      <c r="C61" s="242">
        <v>142</v>
      </c>
      <c r="D61" s="242">
        <v>21</v>
      </c>
      <c r="E61" s="242">
        <v>3</v>
      </c>
    </row>
    <row r="62" spans="1:5" ht="18">
      <c r="A62" s="237">
        <v>39575</v>
      </c>
      <c r="B62" s="238">
        <v>194.04</v>
      </c>
      <c r="C62" s="242">
        <v>112</v>
      </c>
      <c r="D62" s="242">
        <v>26</v>
      </c>
      <c r="E62" s="242">
        <v>4</v>
      </c>
    </row>
    <row r="63" spans="1:5" ht="18">
      <c r="A63" s="237">
        <v>39576</v>
      </c>
      <c r="B63" s="238">
        <v>154.54</v>
      </c>
      <c r="C63" s="242">
        <v>102</v>
      </c>
      <c r="D63" s="242">
        <v>21</v>
      </c>
      <c r="E63" s="242">
        <v>2</v>
      </c>
    </row>
    <row r="64" spans="1:5" ht="18">
      <c r="A64" s="237">
        <v>39577</v>
      </c>
      <c r="B64" s="238">
        <v>114.02</v>
      </c>
      <c r="C64" s="242">
        <v>107</v>
      </c>
      <c r="D64" s="242">
        <v>15</v>
      </c>
      <c r="E64" s="241">
        <v>0</v>
      </c>
    </row>
    <row r="65" spans="1:5" ht="18">
      <c r="A65" s="237">
        <v>39578</v>
      </c>
      <c r="B65" s="238">
        <v>37.56</v>
      </c>
      <c r="C65" s="242">
        <v>116</v>
      </c>
      <c r="D65" s="242">
        <v>2</v>
      </c>
      <c r="E65" s="241">
        <v>0</v>
      </c>
    </row>
    <row r="66" spans="1:5" ht="18">
      <c r="A66" s="237">
        <v>39579</v>
      </c>
      <c r="B66" s="238">
        <v>15.51</v>
      </c>
      <c r="C66" s="242">
        <v>89</v>
      </c>
      <c r="D66" s="241">
        <v>0</v>
      </c>
      <c r="E66" s="241">
        <v>0</v>
      </c>
    </row>
    <row r="67" spans="1:5" ht="18">
      <c r="A67" s="237">
        <v>39580</v>
      </c>
      <c r="B67" s="238">
        <v>114.85</v>
      </c>
      <c r="C67" s="241">
        <v>0</v>
      </c>
      <c r="D67" s="242">
        <v>23</v>
      </c>
      <c r="E67" s="242">
        <v>1</v>
      </c>
    </row>
    <row r="68" spans="1:5" ht="18">
      <c r="A68" s="237">
        <v>39581</v>
      </c>
      <c r="B68" s="238">
        <v>144.63</v>
      </c>
      <c r="C68" s="242">
        <v>131</v>
      </c>
      <c r="D68" s="242">
        <v>16</v>
      </c>
      <c r="E68" s="242">
        <v>1</v>
      </c>
    </row>
    <row r="69" spans="1:5" ht="18">
      <c r="A69" s="237">
        <v>39582</v>
      </c>
      <c r="B69" s="238">
        <v>214.63</v>
      </c>
      <c r="C69" s="242">
        <v>88</v>
      </c>
      <c r="D69" s="242">
        <v>27</v>
      </c>
      <c r="E69" s="242">
        <v>2</v>
      </c>
    </row>
    <row r="70" spans="1:5" ht="18">
      <c r="A70" s="237">
        <v>39583</v>
      </c>
      <c r="B70" s="238">
        <v>187</v>
      </c>
      <c r="C70" s="242">
        <v>94</v>
      </c>
      <c r="D70" s="242">
        <v>26</v>
      </c>
      <c r="E70" s="242">
        <v>1</v>
      </c>
    </row>
    <row r="71" spans="1:5" ht="18">
      <c r="A71" s="237">
        <v>39584</v>
      </c>
      <c r="B71" s="241">
        <v>123.71</v>
      </c>
      <c r="C71" s="242">
        <v>105</v>
      </c>
      <c r="D71" s="242">
        <v>14</v>
      </c>
      <c r="E71" s="242">
        <v>2</v>
      </c>
    </row>
    <row r="72" spans="1:5" ht="18">
      <c r="A72" s="237">
        <v>39585</v>
      </c>
      <c r="B72" s="241">
        <v>51.67</v>
      </c>
      <c r="C72" s="242">
        <v>99</v>
      </c>
      <c r="D72" s="242">
        <v>5</v>
      </c>
      <c r="E72" s="241">
        <v>0</v>
      </c>
    </row>
    <row r="73" spans="1:5" ht="18">
      <c r="A73" s="237">
        <v>39586</v>
      </c>
      <c r="B73" s="241">
        <v>17.08</v>
      </c>
      <c r="C73" s="242">
        <v>125</v>
      </c>
      <c r="D73" s="241">
        <v>0</v>
      </c>
      <c r="E73" s="241">
        <v>0</v>
      </c>
    </row>
    <row r="74" spans="1:5" ht="18">
      <c r="A74" s="237">
        <v>39587</v>
      </c>
      <c r="B74" s="241">
        <v>127.96</v>
      </c>
      <c r="C74" s="242">
        <v>1</v>
      </c>
      <c r="D74" s="242">
        <v>23</v>
      </c>
      <c r="E74" s="242">
        <v>1</v>
      </c>
    </row>
    <row r="75" spans="1:5" ht="18">
      <c r="A75" s="237">
        <v>39588</v>
      </c>
      <c r="B75" s="241">
        <v>199.55</v>
      </c>
      <c r="C75" s="242">
        <v>144</v>
      </c>
      <c r="D75" s="242">
        <v>18</v>
      </c>
      <c r="E75" s="242">
        <v>1</v>
      </c>
    </row>
    <row r="76" spans="1:5" ht="18">
      <c r="A76" s="237">
        <v>39589</v>
      </c>
      <c r="B76" s="241">
        <v>154.61</v>
      </c>
      <c r="C76" s="242">
        <v>97</v>
      </c>
      <c r="D76" s="242">
        <v>18</v>
      </c>
      <c r="E76" s="242">
        <v>1</v>
      </c>
    </row>
    <row r="77" spans="1:5" ht="18">
      <c r="A77" s="237">
        <v>39590</v>
      </c>
      <c r="B77" s="241">
        <v>208.64</v>
      </c>
      <c r="C77" s="242">
        <v>119</v>
      </c>
      <c r="D77" s="242">
        <v>17</v>
      </c>
      <c r="E77" s="242">
        <v>6</v>
      </c>
    </row>
    <row r="78" spans="1:5" ht="18">
      <c r="A78" s="237">
        <v>39591</v>
      </c>
      <c r="B78" s="241">
        <v>126.59</v>
      </c>
      <c r="C78" s="242">
        <v>133</v>
      </c>
      <c r="D78" s="242">
        <v>11</v>
      </c>
      <c r="E78" s="242">
        <v>5</v>
      </c>
    </row>
    <row r="79" spans="1:5" ht="18">
      <c r="A79" s="237">
        <v>39592</v>
      </c>
      <c r="B79" s="241">
        <v>31.19</v>
      </c>
      <c r="C79" s="242">
        <v>100</v>
      </c>
      <c r="D79" s="242">
        <v>1</v>
      </c>
      <c r="E79" s="241">
        <v>0</v>
      </c>
    </row>
    <row r="80" spans="1:5" ht="18">
      <c r="A80" s="237">
        <v>39593</v>
      </c>
      <c r="B80" s="241">
        <v>12.21</v>
      </c>
      <c r="C80" s="242">
        <v>103</v>
      </c>
      <c r="D80" s="241">
        <v>0</v>
      </c>
      <c r="E80" s="241">
        <v>0</v>
      </c>
    </row>
    <row r="81" spans="1:5" ht="18">
      <c r="A81" s="237">
        <v>39594</v>
      </c>
      <c r="B81" s="241">
        <v>0</v>
      </c>
      <c r="C81" s="241">
        <v>0</v>
      </c>
      <c r="D81" s="241">
        <v>0</v>
      </c>
      <c r="E81" s="241">
        <v>0</v>
      </c>
    </row>
    <row r="82" spans="1:5" ht="18">
      <c r="A82" s="237">
        <v>39595</v>
      </c>
      <c r="B82" s="241">
        <v>105.45</v>
      </c>
      <c r="C82" s="242">
        <v>142</v>
      </c>
      <c r="D82" s="242">
        <v>9</v>
      </c>
      <c r="E82" s="242">
        <v>2</v>
      </c>
    </row>
    <row r="83" spans="1:5" ht="18">
      <c r="A83" s="237">
        <v>39596</v>
      </c>
      <c r="B83" s="241">
        <v>148.52</v>
      </c>
      <c r="C83" s="242">
        <v>107</v>
      </c>
      <c r="D83" s="242">
        <v>20</v>
      </c>
      <c r="E83" s="242">
        <v>4</v>
      </c>
    </row>
    <row r="84" spans="1:5" ht="18">
      <c r="A84" s="237">
        <v>39597</v>
      </c>
      <c r="B84" s="241">
        <v>161.96</v>
      </c>
      <c r="C84" s="242">
        <v>104</v>
      </c>
      <c r="D84" s="242">
        <v>18</v>
      </c>
      <c r="E84" s="242">
        <v>1</v>
      </c>
    </row>
    <row r="85" spans="1:5" ht="18">
      <c r="A85" s="237">
        <v>39598</v>
      </c>
      <c r="B85" s="241">
        <v>180.53</v>
      </c>
      <c r="C85" s="242">
        <v>123</v>
      </c>
      <c r="D85" s="242">
        <v>35</v>
      </c>
      <c r="E85" s="241">
        <v>0</v>
      </c>
    </row>
    <row r="86" spans="1:5" ht="18">
      <c r="A86" s="237">
        <v>39599</v>
      </c>
      <c r="B86" s="247">
        <v>69.06</v>
      </c>
      <c r="C86" s="250">
        <v>191</v>
      </c>
      <c r="D86" s="250">
        <v>1</v>
      </c>
      <c r="E86" s="250">
        <v>2</v>
      </c>
    </row>
    <row r="87" spans="1:5" ht="18">
      <c r="A87" s="251" t="s">
        <v>43</v>
      </c>
      <c r="B87" s="241">
        <f>SUM(B56:B86)</f>
        <v>3943.2400000000002</v>
      </c>
      <c r="C87" s="246">
        <f>SUM(C56:C86)</f>
        <v>3176</v>
      </c>
      <c r="D87" s="246">
        <f>SUM(D56:D86)</f>
        <v>423</v>
      </c>
      <c r="E87" s="246">
        <f>SUM(E56:E86)</f>
        <v>40</v>
      </c>
    </row>
    <row r="88" spans="1:5" ht="18">
      <c r="A88" s="252"/>
      <c r="B88" s="268">
        <f>D30</f>
        <v>94.38749999999999</v>
      </c>
      <c r="C88" s="254"/>
      <c r="D88" s="255"/>
      <c r="E88" s="256"/>
    </row>
    <row r="89" spans="1:6" ht="16.5" customHeight="1">
      <c r="A89" s="228"/>
      <c r="B89" s="257">
        <f>SUM(B87:B88)</f>
        <v>4037.6275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80" zoomScaleNormal="75" zoomScaleSheetLayoutView="80" zoomScalePageLayoutView="0" workbookViewId="0" topLeftCell="A1">
      <selection activeCell="G10" sqref="G10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51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838.76</f>
        <v>838.76</v>
      </c>
      <c r="E5" s="157">
        <f>D5/D7</f>
        <v>0.3311644214216901</v>
      </c>
      <c r="G5" s="154"/>
    </row>
    <row r="6" spans="1:7" s="153" customFormat="1" ht="21" thickBot="1">
      <c r="A6" s="155" t="s">
        <v>5</v>
      </c>
      <c r="B6" s="158"/>
      <c r="C6" s="158"/>
      <c r="D6" s="156">
        <v>1694</v>
      </c>
      <c r="E6" s="157">
        <f>D6/D7</f>
        <v>0.6688355785783098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2532.76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42.16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v>56.92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v>120.23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45.28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264.59000000000003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22.41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v>0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7.68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4.14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f>'[1]June'!$E$17</f>
        <v>45.7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3.89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1045*0.004</f>
        <v>4.18</v>
      </c>
      <c r="E23" s="178"/>
      <c r="G23" s="154"/>
    </row>
    <row r="24" spans="1:7" s="153" customFormat="1" ht="18">
      <c r="A24" s="177" t="s">
        <v>19</v>
      </c>
      <c r="B24" s="178"/>
      <c r="C24" s="178"/>
      <c r="D24" s="167">
        <f>0*9.5/2000</f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5.23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v>0</v>
      </c>
      <c r="E26" s="167"/>
      <c r="G26" s="154"/>
    </row>
    <row r="27" spans="1:7" s="153" customFormat="1" ht="18">
      <c r="A27" s="177" t="s">
        <v>47</v>
      </c>
      <c r="B27" s="178"/>
      <c r="C27" s="178"/>
      <c r="D27" s="167">
        <f>3600/2000</f>
        <v>1.8</v>
      </c>
      <c r="E27" s="167"/>
      <c r="G27" s="154"/>
    </row>
    <row r="28" spans="1:7" s="153" customFormat="1" ht="18.75" thickBot="1">
      <c r="A28" s="177" t="s">
        <v>24</v>
      </c>
      <c r="B28" s="178"/>
      <c r="C28" s="178"/>
      <c r="D28" s="180">
        <f>0*9.5/2000</f>
        <v>0</v>
      </c>
      <c r="E28" s="167"/>
      <c r="G28" s="154"/>
    </row>
    <row r="29" spans="1:7" s="153" customFormat="1" ht="21.75" thickBot="1" thickTop="1">
      <c r="A29" s="181"/>
      <c r="B29" s="178"/>
      <c r="C29" s="182"/>
      <c r="D29" s="183">
        <f>SUM(D17:D28)</f>
        <v>95.03</v>
      </c>
      <c r="E29" s="184"/>
      <c r="G29" s="154"/>
    </row>
    <row r="30" spans="1:7" s="153" customFormat="1" ht="21" thickBot="1">
      <c r="A30" s="149" t="s">
        <v>25</v>
      </c>
      <c r="B30" s="185"/>
      <c r="C30" s="155"/>
      <c r="D30" s="186"/>
      <c r="E30" s="152"/>
      <c r="G30" s="154"/>
    </row>
    <row r="31" spans="1:7" s="153" customFormat="1" ht="20.25">
      <c r="A31" s="155" t="s">
        <v>26</v>
      </c>
      <c r="B31" s="150"/>
      <c r="C31" s="150" t="s">
        <v>2</v>
      </c>
      <c r="D31" s="187">
        <v>102.77</v>
      </c>
      <c r="E31" s="152"/>
      <c r="G31" s="154"/>
    </row>
    <row r="32" spans="1:7" s="153" customFormat="1" ht="20.25">
      <c r="A32" s="155" t="s">
        <v>27</v>
      </c>
      <c r="B32" s="150"/>
      <c r="C32" s="150"/>
      <c r="D32" s="187">
        <v>15.55</v>
      </c>
      <c r="E32" s="152"/>
      <c r="G32" s="154"/>
    </row>
    <row r="33" spans="1:7" s="153" customFormat="1" ht="20.25">
      <c r="A33" s="155" t="s">
        <v>28</v>
      </c>
      <c r="B33" s="150"/>
      <c r="C33" s="150"/>
      <c r="D33" s="187">
        <v>11.19</v>
      </c>
      <c r="E33" s="152"/>
      <c r="G33" s="154"/>
    </row>
    <row r="34" spans="1:7" s="153" customFormat="1" ht="20.25">
      <c r="A34" s="155" t="s">
        <v>29</v>
      </c>
      <c r="B34" s="150"/>
      <c r="C34" s="150"/>
      <c r="D34" s="188">
        <v>119.95</v>
      </c>
      <c r="E34" s="152"/>
      <c r="G34" s="154"/>
    </row>
    <row r="35" spans="1:7" s="153" customFormat="1" ht="21" customHeight="1">
      <c r="A35" s="155" t="s">
        <v>30</v>
      </c>
      <c r="B35" s="150"/>
      <c r="C35" s="150"/>
      <c r="D35" s="189">
        <v>18.33</v>
      </c>
      <c r="E35" s="152"/>
      <c r="G35" s="154"/>
    </row>
    <row r="36" spans="1:7" s="153" customFormat="1" ht="21" customHeight="1">
      <c r="A36" s="155"/>
      <c r="B36" s="150"/>
      <c r="C36" s="150"/>
      <c r="D36" s="161">
        <f>SUM(D31:D35)</f>
        <v>267.78999999999996</v>
      </c>
      <c r="E36" s="152"/>
      <c r="G36" s="154"/>
    </row>
    <row r="37" spans="1:5" s="190" customFormat="1" ht="21" customHeight="1" thickBot="1">
      <c r="A37" s="155"/>
      <c r="B37" s="150"/>
      <c r="C37" s="150"/>
      <c r="D37" s="151"/>
      <c r="E37" s="152"/>
    </row>
    <row r="38" spans="1:7" s="153" customFormat="1" ht="21" customHeight="1" thickBot="1">
      <c r="A38" s="149" t="s">
        <v>31</v>
      </c>
      <c r="B38" s="191"/>
      <c r="C38" s="192"/>
      <c r="D38" s="193">
        <f>D15+D36+D29</f>
        <v>627.41</v>
      </c>
      <c r="E38" s="152"/>
      <c r="G38" s="154"/>
    </row>
    <row r="39" spans="1:7" s="153" customFormat="1" ht="18.75" customHeight="1">
      <c r="A39" s="155"/>
      <c r="B39" s="150"/>
      <c r="C39" s="150"/>
      <c r="D39" s="151"/>
      <c r="E39" s="152"/>
      <c r="G39" s="154"/>
    </row>
    <row r="40" spans="1:5" ht="23.25">
      <c r="A40" s="194"/>
      <c r="B40" s="194"/>
      <c r="C40" s="194"/>
      <c r="D40" s="195"/>
      <c r="E40" s="139"/>
    </row>
    <row r="41" spans="1:5" s="177" customFormat="1" ht="20.25">
      <c r="A41" s="197" t="s">
        <v>32</v>
      </c>
      <c r="B41" s="194"/>
      <c r="C41" s="194"/>
      <c r="D41" s="198">
        <f>B88</f>
        <v>3160.17</v>
      </c>
      <c r="E41" s="199">
        <v>1</v>
      </c>
    </row>
    <row r="42" spans="1:5" ht="20.25">
      <c r="A42" s="200" t="s">
        <v>33</v>
      </c>
      <c r="B42" s="201"/>
      <c r="C42" s="202"/>
      <c r="D42" s="203">
        <f>D38</f>
        <v>627.41</v>
      </c>
      <c r="E42" s="199">
        <f>D42/D41</f>
        <v>0.19853678757788346</v>
      </c>
    </row>
    <row r="43" spans="1:5" ht="20.25">
      <c r="A43" s="192" t="s">
        <v>34</v>
      </c>
      <c r="B43" s="204"/>
      <c r="C43" s="204"/>
      <c r="D43" s="205">
        <f>SUM(D41-D42)</f>
        <v>2532.76</v>
      </c>
      <c r="E43" s="199">
        <f>E41-E42</f>
        <v>0.8014632124221166</v>
      </c>
    </row>
    <row r="44" spans="1:5" ht="18">
      <c r="A44" s="206"/>
      <c r="B44" s="207"/>
      <c r="C44" s="208"/>
      <c r="D44" s="209"/>
      <c r="E44" s="210"/>
    </row>
    <row r="45" spans="1:7" s="153" customFormat="1" ht="20.25">
      <c r="A45" s="211" t="s">
        <v>35</v>
      </c>
      <c r="B45" s="150"/>
      <c r="C45" s="150"/>
      <c r="D45" s="212"/>
      <c r="E45" s="213">
        <f>(D10+D11+D28)*7%</f>
        <v>6.935600000000001</v>
      </c>
      <c r="G45" s="154"/>
    </row>
    <row r="46" spans="1:6" ht="15.75">
      <c r="A46" s="214"/>
      <c r="B46" s="215"/>
      <c r="C46" s="216"/>
      <c r="D46" s="217"/>
      <c r="E46" s="218"/>
      <c r="F46" s="219"/>
    </row>
    <row r="47" spans="1:7" ht="20.25">
      <c r="A47" s="220" t="s">
        <v>36</v>
      </c>
      <c r="B47" s="221"/>
      <c r="C47" s="222"/>
      <c r="D47" s="223"/>
      <c r="E47" s="224">
        <v>0</v>
      </c>
      <c r="F47" s="219"/>
      <c r="G47" s="225"/>
    </row>
    <row r="48" spans="1:5" ht="20.25">
      <c r="A48" s="220" t="s">
        <v>37</v>
      </c>
      <c r="B48" s="226"/>
      <c r="C48" s="227"/>
      <c r="D48" s="217"/>
      <c r="E48" s="224">
        <v>0</v>
      </c>
    </row>
    <row r="49" spans="1:5" ht="15">
      <c r="A49" s="228"/>
      <c r="B49" s="229"/>
      <c r="C49" s="230"/>
      <c r="D49" s="231"/>
      <c r="E49" s="232"/>
    </row>
    <row r="50" spans="1:5" ht="18.75" thickBot="1">
      <c r="A50" s="177"/>
      <c r="B50" s="177"/>
      <c r="C50" s="177"/>
      <c r="D50" s="177"/>
      <c r="E50" s="233"/>
    </row>
    <row r="51" spans="1:5" ht="27.75">
      <c r="A51" s="135" t="s">
        <v>0</v>
      </c>
      <c r="B51" s="136"/>
      <c r="C51" s="136"/>
      <c r="D51" s="137"/>
      <c r="E51" s="138"/>
    </row>
    <row r="52" spans="1:5" ht="28.5" thickBot="1">
      <c r="A52" s="141" t="s">
        <v>51</v>
      </c>
      <c r="B52" s="142"/>
      <c r="C52" s="142"/>
      <c r="D52" s="143"/>
      <c r="E52" s="144"/>
    </row>
    <row r="53" spans="1:6" ht="18">
      <c r="A53" s="177"/>
      <c r="B53" s="177"/>
      <c r="C53" s="177"/>
      <c r="D53" s="177"/>
      <c r="E53" s="233"/>
      <c r="F53" s="196" t="s">
        <v>2</v>
      </c>
    </row>
    <row r="54" spans="1:6" ht="36">
      <c r="A54" s="234" t="s">
        <v>38</v>
      </c>
      <c r="B54" s="235" t="s">
        <v>39</v>
      </c>
      <c r="C54" s="236" t="s">
        <v>40</v>
      </c>
      <c r="D54" s="236" t="s">
        <v>41</v>
      </c>
      <c r="E54" s="236" t="s">
        <v>42</v>
      </c>
      <c r="F54" s="219"/>
    </row>
    <row r="55" spans="1:5" ht="18">
      <c r="A55" s="237">
        <v>39600</v>
      </c>
      <c r="B55" s="238">
        <v>24.16</v>
      </c>
      <c r="C55" s="273">
        <v>143</v>
      </c>
      <c r="D55" s="241">
        <v>0</v>
      </c>
      <c r="E55" s="241">
        <v>0</v>
      </c>
    </row>
    <row r="56" spans="1:5" ht="18">
      <c r="A56" s="237">
        <v>39601</v>
      </c>
      <c r="B56" s="238">
        <v>109.47</v>
      </c>
      <c r="C56" s="241">
        <v>0</v>
      </c>
      <c r="D56" s="275">
        <v>15</v>
      </c>
      <c r="E56" s="242">
        <v>3</v>
      </c>
    </row>
    <row r="57" spans="1:5" ht="18">
      <c r="A57" s="237">
        <v>39602</v>
      </c>
      <c r="B57" s="238">
        <v>155.77</v>
      </c>
      <c r="C57" s="273">
        <v>165</v>
      </c>
      <c r="D57" s="242">
        <v>15</v>
      </c>
      <c r="E57" s="242">
        <v>1</v>
      </c>
    </row>
    <row r="58" spans="1:5" ht="18">
      <c r="A58" s="237">
        <v>39603</v>
      </c>
      <c r="B58" s="238">
        <v>236</v>
      </c>
      <c r="C58" s="242">
        <v>127</v>
      </c>
      <c r="D58" s="242">
        <v>18</v>
      </c>
      <c r="E58" s="242">
        <v>3</v>
      </c>
    </row>
    <row r="59" spans="1:5" ht="18">
      <c r="A59" s="237">
        <v>39604</v>
      </c>
      <c r="B59" s="238">
        <v>218.98</v>
      </c>
      <c r="C59" s="242">
        <v>132</v>
      </c>
      <c r="D59" s="242">
        <v>17</v>
      </c>
      <c r="E59" s="242">
        <v>2</v>
      </c>
    </row>
    <row r="60" spans="1:5" ht="18">
      <c r="A60" s="237">
        <v>39605</v>
      </c>
      <c r="B60" s="238">
        <v>141.54</v>
      </c>
      <c r="C60" s="242">
        <v>127</v>
      </c>
      <c r="D60" s="242">
        <v>15</v>
      </c>
      <c r="E60" s="241">
        <v>0</v>
      </c>
    </row>
    <row r="61" spans="1:5" ht="18">
      <c r="A61" s="237">
        <v>39606</v>
      </c>
      <c r="B61" s="238">
        <v>40.95</v>
      </c>
      <c r="C61" s="243">
        <v>109</v>
      </c>
      <c r="D61" s="275">
        <v>1</v>
      </c>
      <c r="E61" s="241">
        <v>0</v>
      </c>
    </row>
    <row r="62" spans="1:5" ht="18">
      <c r="A62" s="237">
        <v>39607</v>
      </c>
      <c r="B62" s="238">
        <v>15.18</v>
      </c>
      <c r="C62" s="273">
        <v>121</v>
      </c>
      <c r="D62" s="241">
        <v>0</v>
      </c>
      <c r="E62" s="241">
        <v>0</v>
      </c>
    </row>
    <row r="63" spans="1:5" ht="18">
      <c r="A63" s="237">
        <v>39608</v>
      </c>
      <c r="B63" s="238">
        <v>106.65</v>
      </c>
      <c r="C63" s="241">
        <v>0</v>
      </c>
      <c r="D63" s="275">
        <v>18</v>
      </c>
      <c r="E63" s="242">
        <v>2</v>
      </c>
    </row>
    <row r="64" spans="1:5" ht="18">
      <c r="A64" s="237">
        <v>39609</v>
      </c>
      <c r="B64" s="238">
        <v>125.4</v>
      </c>
      <c r="C64" s="273">
        <v>164</v>
      </c>
      <c r="D64" s="242">
        <v>14</v>
      </c>
      <c r="E64" s="242">
        <v>1</v>
      </c>
    </row>
    <row r="65" spans="1:5" ht="18">
      <c r="A65" s="237">
        <v>39610</v>
      </c>
      <c r="B65" s="238">
        <v>132.76</v>
      </c>
      <c r="C65" s="242">
        <v>115</v>
      </c>
      <c r="D65" s="242">
        <v>16</v>
      </c>
      <c r="E65" s="242">
        <v>1</v>
      </c>
    </row>
    <row r="66" spans="1:5" ht="18">
      <c r="A66" s="237">
        <v>39611</v>
      </c>
      <c r="B66" s="238">
        <v>133</v>
      </c>
      <c r="C66" s="242">
        <v>100</v>
      </c>
      <c r="D66" s="242">
        <v>16</v>
      </c>
      <c r="E66" s="241">
        <v>0</v>
      </c>
    </row>
    <row r="67" spans="1:5" ht="18">
      <c r="A67" s="237">
        <v>39612</v>
      </c>
      <c r="B67" s="238">
        <v>98.01</v>
      </c>
      <c r="C67" s="242">
        <v>117</v>
      </c>
      <c r="D67" s="242">
        <v>13</v>
      </c>
      <c r="E67" s="242">
        <v>2</v>
      </c>
    </row>
    <row r="68" spans="1:5" ht="18">
      <c r="A68" s="237">
        <v>39613</v>
      </c>
      <c r="B68" s="238">
        <v>29.49</v>
      </c>
      <c r="C68" s="243">
        <v>110</v>
      </c>
      <c r="D68" s="275">
        <v>1</v>
      </c>
      <c r="E68" s="241">
        <v>0</v>
      </c>
    </row>
    <row r="69" spans="1:5" ht="18">
      <c r="A69" s="237">
        <v>39614</v>
      </c>
      <c r="B69" s="238">
        <v>17.63</v>
      </c>
      <c r="C69" s="273">
        <v>132</v>
      </c>
      <c r="D69" s="241">
        <v>0</v>
      </c>
      <c r="E69" s="241">
        <v>0</v>
      </c>
    </row>
    <row r="70" spans="1:5" ht="18">
      <c r="A70" s="237">
        <v>39615</v>
      </c>
      <c r="B70" s="241">
        <v>85.76</v>
      </c>
      <c r="C70" s="241">
        <v>0</v>
      </c>
      <c r="D70" s="246">
        <v>15</v>
      </c>
      <c r="E70" s="242">
        <v>1</v>
      </c>
    </row>
    <row r="71" spans="1:5" ht="18">
      <c r="A71" s="237">
        <v>39616</v>
      </c>
      <c r="B71" s="241">
        <v>149.99</v>
      </c>
      <c r="C71" s="245">
        <v>138</v>
      </c>
      <c r="D71" s="242">
        <v>20</v>
      </c>
      <c r="E71" s="242">
        <v>1</v>
      </c>
    </row>
    <row r="72" spans="1:5" ht="18">
      <c r="A72" s="237">
        <v>39617</v>
      </c>
      <c r="B72" s="241">
        <v>110.96</v>
      </c>
      <c r="C72" s="242">
        <v>126</v>
      </c>
      <c r="D72" s="242">
        <v>18</v>
      </c>
      <c r="E72" s="241">
        <v>0</v>
      </c>
    </row>
    <row r="73" spans="1:5" ht="18">
      <c r="A73" s="237">
        <v>39618</v>
      </c>
      <c r="B73" s="241">
        <v>197.73</v>
      </c>
      <c r="C73" s="245">
        <v>114</v>
      </c>
      <c r="D73" s="242">
        <v>26</v>
      </c>
      <c r="E73" s="242">
        <v>3</v>
      </c>
    </row>
    <row r="74" spans="1:5" ht="18">
      <c r="A74" s="237">
        <v>39619</v>
      </c>
      <c r="B74" s="241">
        <v>104.74</v>
      </c>
      <c r="C74" s="242">
        <v>127</v>
      </c>
      <c r="D74" s="242">
        <v>13</v>
      </c>
      <c r="E74" s="241">
        <v>0</v>
      </c>
    </row>
    <row r="75" spans="1:5" ht="18">
      <c r="A75" s="237">
        <v>39620</v>
      </c>
      <c r="B75" s="241">
        <v>36.81</v>
      </c>
      <c r="C75" s="242">
        <v>106</v>
      </c>
      <c r="D75" s="246">
        <v>1</v>
      </c>
      <c r="E75" s="241">
        <v>0</v>
      </c>
    </row>
    <row r="76" spans="1:5" ht="18">
      <c r="A76" s="237">
        <v>39621</v>
      </c>
      <c r="B76" s="241">
        <v>18.46</v>
      </c>
      <c r="C76" s="245">
        <v>134</v>
      </c>
      <c r="D76" s="241">
        <v>0</v>
      </c>
      <c r="E76" s="241">
        <v>0</v>
      </c>
    </row>
    <row r="77" spans="1:5" ht="18">
      <c r="A77" s="237">
        <v>39622</v>
      </c>
      <c r="B77" s="241">
        <v>99.14</v>
      </c>
      <c r="C77" s="241">
        <v>0</v>
      </c>
      <c r="D77" s="246">
        <v>19</v>
      </c>
      <c r="E77" s="242">
        <v>1</v>
      </c>
    </row>
    <row r="78" spans="1:5" ht="18">
      <c r="A78" s="237">
        <v>39623</v>
      </c>
      <c r="B78" s="241">
        <v>92.58</v>
      </c>
      <c r="C78" s="245">
        <v>139</v>
      </c>
      <c r="D78" s="242">
        <v>12</v>
      </c>
      <c r="E78" s="241">
        <v>0</v>
      </c>
    </row>
    <row r="79" spans="1:5" ht="18">
      <c r="A79" s="237">
        <v>39624</v>
      </c>
      <c r="B79" s="241">
        <v>115.02</v>
      </c>
      <c r="C79" s="242">
        <v>132</v>
      </c>
      <c r="D79" s="242">
        <v>15</v>
      </c>
      <c r="E79" s="242">
        <v>3</v>
      </c>
    </row>
    <row r="80" spans="1:5" ht="18">
      <c r="A80" s="237">
        <v>39625</v>
      </c>
      <c r="B80" s="241">
        <v>139.63</v>
      </c>
      <c r="C80" s="242">
        <v>129</v>
      </c>
      <c r="D80" s="242">
        <v>16</v>
      </c>
      <c r="E80" s="242">
        <v>2</v>
      </c>
    </row>
    <row r="81" spans="1:5" ht="18">
      <c r="A81" s="237">
        <v>39626</v>
      </c>
      <c r="B81" s="241">
        <v>178.3</v>
      </c>
      <c r="C81" s="242">
        <v>148</v>
      </c>
      <c r="D81" s="242">
        <v>24</v>
      </c>
      <c r="E81" s="241">
        <v>0</v>
      </c>
    </row>
    <row r="82" spans="1:5" ht="18">
      <c r="A82" s="237">
        <v>39627</v>
      </c>
      <c r="B82" s="241">
        <v>30.85</v>
      </c>
      <c r="C82" s="242">
        <v>133</v>
      </c>
      <c r="D82" s="246">
        <v>1</v>
      </c>
      <c r="E82" s="241">
        <v>0</v>
      </c>
    </row>
    <row r="83" spans="1:5" ht="18">
      <c r="A83" s="237">
        <v>39628</v>
      </c>
      <c r="B83" s="241">
        <v>19.5</v>
      </c>
      <c r="C83" s="245">
        <v>141</v>
      </c>
      <c r="D83" s="241">
        <v>0</v>
      </c>
      <c r="E83" s="241">
        <v>0</v>
      </c>
    </row>
    <row r="84" spans="1:5" ht="18">
      <c r="A84" s="237">
        <v>39629</v>
      </c>
      <c r="B84" s="241">
        <v>100.68</v>
      </c>
      <c r="C84" s="241">
        <v>0</v>
      </c>
      <c r="D84" s="246">
        <v>22</v>
      </c>
      <c r="E84" s="242">
        <v>4</v>
      </c>
    </row>
    <row r="85" spans="1:5" ht="18">
      <c r="A85" s="237"/>
      <c r="B85" s="247"/>
      <c r="C85" s="248"/>
      <c r="D85" s="248"/>
      <c r="E85" s="248"/>
    </row>
    <row r="86" spans="1:5" ht="18">
      <c r="A86" s="251" t="s">
        <v>43</v>
      </c>
      <c r="B86" s="241">
        <f>SUM(B54:B84)</f>
        <v>3065.14</v>
      </c>
      <c r="C86" s="246">
        <f>SUM(C54:C84)</f>
        <v>3229</v>
      </c>
      <c r="D86" s="246">
        <f>SUM(D54:D84)</f>
        <v>361</v>
      </c>
      <c r="E86" s="246">
        <f>SUM(E54:E84)</f>
        <v>30</v>
      </c>
    </row>
    <row r="87" spans="1:5" ht="18">
      <c r="A87" s="252"/>
      <c r="B87" s="268">
        <f>D29</f>
        <v>95.03</v>
      </c>
      <c r="C87" s="254"/>
      <c r="D87" s="255"/>
      <c r="E87" s="256"/>
    </row>
    <row r="88" spans="1:6" ht="16.5" customHeight="1">
      <c r="A88" s="228"/>
      <c r="B88" s="257">
        <f>SUM(B86:B87)</f>
        <v>3160.17</v>
      </c>
      <c r="C88" s="230"/>
      <c r="D88" s="231"/>
      <c r="E88" s="228"/>
      <c r="F88" s="196" t="s">
        <v>2</v>
      </c>
    </row>
    <row r="89" spans="1:5" ht="20.25">
      <c r="A89" s="258"/>
      <c r="B89" s="259"/>
      <c r="C89" s="260"/>
      <c r="D89" s="261"/>
      <c r="E89" s="258"/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</sheetData>
  <sheetProtection/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14">
      <selection activeCell="E46" sqref="E46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52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'[1]July'!$B$6</f>
        <v>709.85</v>
      </c>
      <c r="E5" s="157">
        <f>D5/D7</f>
        <v>0.26889174252152537</v>
      </c>
      <c r="G5" s="154"/>
    </row>
    <row r="6" spans="1:7" s="153" customFormat="1" ht="21" thickBot="1">
      <c r="A6" s="155" t="s">
        <v>5</v>
      </c>
      <c r="B6" s="158"/>
      <c r="C6" s="158"/>
      <c r="D6" s="156">
        <f>'[1]July'!$C$6</f>
        <v>1930.06</v>
      </c>
      <c r="E6" s="157">
        <f>D6/D7</f>
        <v>0.7311082574784746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2639.91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49.52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'[1]July'!$D$7</f>
        <v>35.31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f>'[1]July'!$D$9</f>
        <v>90.51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175.34000000000003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9.73</v>
      </c>
      <c r="E17" s="178"/>
      <c r="G17" s="154"/>
    </row>
    <row r="18" spans="1:7" s="153" customFormat="1" ht="18">
      <c r="A18" s="181" t="s">
        <v>46</v>
      </c>
      <c r="B18" s="178"/>
      <c r="C18" s="178"/>
      <c r="D18" s="167">
        <f>134*2/2000</f>
        <v>0.134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10.25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4.71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42.1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2.67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1800*0.0004</f>
        <v>0.7200000000000001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10.12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v>4.48</v>
      </c>
      <c r="E26" s="167"/>
      <c r="G26" s="154"/>
    </row>
    <row r="27" spans="1:7" s="153" customFormat="1" ht="18">
      <c r="A27" s="177" t="s">
        <v>22</v>
      </c>
      <c r="B27" s="178"/>
      <c r="C27" s="178"/>
      <c r="D27" s="276">
        <f>878/20000</f>
        <v>0.0439</v>
      </c>
      <c r="E27" s="167"/>
      <c r="G27" s="154"/>
    </row>
    <row r="28" spans="1:7" s="153" customFormat="1" ht="18">
      <c r="A28" s="177" t="s">
        <v>23</v>
      </c>
      <c r="B28" s="178"/>
      <c r="C28" s="178"/>
      <c r="D28" s="167"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265"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183">
        <f>SUM(D17:D29)</f>
        <v>84.95790000000001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'[1]July'!$B$7</f>
        <v>109.72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v>219.3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10.22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2.82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17.81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359.87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620.1679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3260.0778999999998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620.1679</v>
      </c>
      <c r="E43" s="199">
        <f>D43/D42</f>
        <v>0.19023100644312826</v>
      </c>
    </row>
    <row r="44" spans="1:5" ht="20.25">
      <c r="A44" s="192" t="s">
        <v>34</v>
      </c>
      <c r="B44" s="204"/>
      <c r="C44" s="204"/>
      <c r="D44" s="205">
        <f>SUM(D42-D43)</f>
        <v>2639.91</v>
      </c>
      <c r="E44" s="199">
        <f>E42-E43</f>
        <v>0.8097689935568717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'[1]July'!$E$38</f>
        <v>29.684900000000003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52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39630</v>
      </c>
      <c r="B56" s="277">
        <v>235.75</v>
      </c>
      <c r="C56" s="242">
        <v>178</v>
      </c>
      <c r="D56" s="242">
        <v>23</v>
      </c>
      <c r="E56" s="242" t="s">
        <v>53</v>
      </c>
    </row>
    <row r="57" spans="1:5" ht="18">
      <c r="A57" s="237">
        <v>39631</v>
      </c>
      <c r="B57" s="277">
        <v>234.11</v>
      </c>
      <c r="C57" s="242">
        <v>135</v>
      </c>
      <c r="D57" s="242">
        <v>24</v>
      </c>
      <c r="E57" s="242">
        <v>1</v>
      </c>
    </row>
    <row r="58" spans="1:5" ht="18">
      <c r="A58" s="237">
        <v>39632</v>
      </c>
      <c r="B58" s="277">
        <v>178.34</v>
      </c>
      <c r="C58" s="242">
        <v>135</v>
      </c>
      <c r="D58" s="242">
        <v>25</v>
      </c>
      <c r="E58" s="242">
        <v>2</v>
      </c>
    </row>
    <row r="59" spans="1:5" ht="18">
      <c r="A59" s="237">
        <v>39633</v>
      </c>
      <c r="B59" s="277">
        <v>16.1</v>
      </c>
      <c r="C59" s="242" t="s">
        <v>53</v>
      </c>
      <c r="D59" s="242">
        <v>2</v>
      </c>
      <c r="E59" s="242" t="s">
        <v>53</v>
      </c>
    </row>
    <row r="60" spans="1:5" ht="18">
      <c r="A60" s="237">
        <v>39634</v>
      </c>
      <c r="B60" s="277">
        <v>22.83</v>
      </c>
      <c r="C60" s="242">
        <v>93</v>
      </c>
      <c r="D60" s="242">
        <v>1</v>
      </c>
      <c r="E60" s="242" t="s">
        <v>53</v>
      </c>
    </row>
    <row r="61" spans="1:5" ht="18">
      <c r="A61" s="237">
        <v>39635</v>
      </c>
      <c r="B61" s="277">
        <v>16.88</v>
      </c>
      <c r="C61" s="242">
        <v>126</v>
      </c>
      <c r="D61" s="242">
        <v>0</v>
      </c>
      <c r="E61" s="242" t="s">
        <v>53</v>
      </c>
    </row>
    <row r="62" spans="1:5" ht="18">
      <c r="A62" s="237">
        <v>39636</v>
      </c>
      <c r="B62" s="277">
        <v>118.48</v>
      </c>
      <c r="C62" s="242" t="s">
        <v>53</v>
      </c>
      <c r="D62" s="242">
        <v>21</v>
      </c>
      <c r="E62" s="242">
        <v>1</v>
      </c>
    </row>
    <row r="63" spans="1:5" ht="18">
      <c r="A63" s="237">
        <v>39637</v>
      </c>
      <c r="B63" s="277">
        <v>126.12</v>
      </c>
      <c r="C63" s="242">
        <v>121</v>
      </c>
      <c r="D63" s="242">
        <v>15</v>
      </c>
      <c r="E63" s="242" t="s">
        <v>53</v>
      </c>
    </row>
    <row r="64" spans="1:5" ht="18">
      <c r="A64" s="237">
        <v>39638</v>
      </c>
      <c r="B64" s="277">
        <v>155.56</v>
      </c>
      <c r="C64" s="242">
        <v>96</v>
      </c>
      <c r="D64" s="242">
        <v>22</v>
      </c>
      <c r="E64" s="242">
        <v>2</v>
      </c>
    </row>
    <row r="65" spans="1:5" ht="18">
      <c r="A65" s="237">
        <v>39639</v>
      </c>
      <c r="B65" s="277">
        <v>118.38</v>
      </c>
      <c r="C65" s="242">
        <v>104</v>
      </c>
      <c r="D65" s="242">
        <v>18</v>
      </c>
      <c r="E65" s="242" t="s">
        <v>53</v>
      </c>
    </row>
    <row r="66" spans="1:5" ht="18">
      <c r="A66" s="237">
        <v>39640</v>
      </c>
      <c r="B66" s="277">
        <v>129.31</v>
      </c>
      <c r="C66" s="242">
        <v>133</v>
      </c>
      <c r="D66" s="242">
        <v>17</v>
      </c>
      <c r="E66" s="242">
        <v>1</v>
      </c>
    </row>
    <row r="67" spans="1:5" ht="18">
      <c r="A67" s="237">
        <v>39641</v>
      </c>
      <c r="B67" s="277">
        <v>28.18</v>
      </c>
      <c r="C67" s="242">
        <v>132</v>
      </c>
      <c r="D67" s="242" t="s">
        <v>53</v>
      </c>
      <c r="E67" s="242" t="s">
        <v>53</v>
      </c>
    </row>
    <row r="68" spans="1:5" ht="18">
      <c r="A68" s="237">
        <v>39642</v>
      </c>
      <c r="B68" s="277">
        <v>20.61</v>
      </c>
      <c r="C68" s="242">
        <v>130</v>
      </c>
      <c r="D68" s="242" t="s">
        <v>53</v>
      </c>
      <c r="E68" s="242" t="s">
        <v>53</v>
      </c>
    </row>
    <row r="69" spans="1:5" ht="18">
      <c r="A69" s="237">
        <v>39643</v>
      </c>
      <c r="B69" s="277">
        <v>77.77</v>
      </c>
      <c r="C69" s="242" t="s">
        <v>53</v>
      </c>
      <c r="D69" s="242">
        <v>15</v>
      </c>
      <c r="E69" s="242" t="s">
        <v>53</v>
      </c>
    </row>
    <row r="70" spans="1:5" ht="18">
      <c r="A70" s="237">
        <v>39644</v>
      </c>
      <c r="B70" s="277">
        <v>105.77</v>
      </c>
      <c r="C70" s="242">
        <v>152</v>
      </c>
      <c r="D70" s="242">
        <v>14</v>
      </c>
      <c r="E70" s="242" t="s">
        <v>53</v>
      </c>
    </row>
    <row r="71" spans="1:5" ht="18">
      <c r="A71" s="237">
        <v>39645</v>
      </c>
      <c r="B71" s="277">
        <v>63.44</v>
      </c>
      <c r="C71" s="242">
        <v>95</v>
      </c>
      <c r="D71" s="242">
        <v>6</v>
      </c>
      <c r="E71" s="242" t="s">
        <v>53</v>
      </c>
    </row>
    <row r="72" spans="1:5" ht="18">
      <c r="A72" s="237">
        <v>39646</v>
      </c>
      <c r="B72" s="277">
        <v>104.91</v>
      </c>
      <c r="C72" s="242">
        <v>102</v>
      </c>
      <c r="D72" s="242">
        <v>17</v>
      </c>
      <c r="E72" s="242" t="s">
        <v>53</v>
      </c>
    </row>
    <row r="73" spans="1:5" ht="18">
      <c r="A73" s="237">
        <v>39647</v>
      </c>
      <c r="B73" s="277">
        <v>102.2</v>
      </c>
      <c r="C73" s="242">
        <v>122</v>
      </c>
      <c r="D73" s="242">
        <v>15</v>
      </c>
      <c r="E73" s="242" t="s">
        <v>53</v>
      </c>
    </row>
    <row r="74" spans="1:5" ht="18">
      <c r="A74" s="237">
        <v>39648</v>
      </c>
      <c r="B74" s="277">
        <v>49.3</v>
      </c>
      <c r="C74" s="242">
        <v>121</v>
      </c>
      <c r="D74" s="242">
        <v>1</v>
      </c>
      <c r="E74" s="242" t="s">
        <v>53</v>
      </c>
    </row>
    <row r="75" spans="1:5" ht="18">
      <c r="A75" s="237">
        <v>39649</v>
      </c>
      <c r="B75" s="277">
        <v>16.09</v>
      </c>
      <c r="C75" s="242">
        <v>107</v>
      </c>
      <c r="D75" s="242" t="s">
        <v>53</v>
      </c>
      <c r="E75" s="242" t="s">
        <v>53</v>
      </c>
    </row>
    <row r="76" spans="1:5" ht="18">
      <c r="A76" s="237">
        <v>39650</v>
      </c>
      <c r="B76" s="277">
        <v>99.29</v>
      </c>
      <c r="C76" s="242" t="s">
        <v>53</v>
      </c>
      <c r="D76" s="242">
        <v>20</v>
      </c>
      <c r="E76" s="242" t="s">
        <v>53</v>
      </c>
    </row>
    <row r="77" spans="1:5" ht="18">
      <c r="A77" s="237">
        <v>39651</v>
      </c>
      <c r="B77" s="277">
        <v>153.85</v>
      </c>
      <c r="C77" s="242">
        <v>148</v>
      </c>
      <c r="D77" s="242">
        <v>19</v>
      </c>
      <c r="E77" s="242">
        <v>3</v>
      </c>
    </row>
    <row r="78" spans="1:5" ht="18">
      <c r="A78" s="237">
        <v>39652</v>
      </c>
      <c r="B78" s="277">
        <v>149.71</v>
      </c>
      <c r="C78" s="242">
        <v>116</v>
      </c>
      <c r="D78" s="242">
        <v>19</v>
      </c>
      <c r="E78" s="242">
        <v>3</v>
      </c>
    </row>
    <row r="79" spans="1:5" ht="18">
      <c r="A79" s="237">
        <v>39653</v>
      </c>
      <c r="B79" s="277">
        <v>120.98</v>
      </c>
      <c r="C79" s="242">
        <v>110</v>
      </c>
      <c r="D79" s="242">
        <v>16</v>
      </c>
      <c r="E79" s="242">
        <v>2</v>
      </c>
    </row>
    <row r="80" spans="1:5" ht="18">
      <c r="A80" s="237">
        <v>39654</v>
      </c>
      <c r="B80" s="277">
        <v>166.37</v>
      </c>
      <c r="C80" s="242">
        <v>118</v>
      </c>
      <c r="D80" s="242">
        <v>19</v>
      </c>
      <c r="E80" s="242" t="s">
        <v>53</v>
      </c>
    </row>
    <row r="81" spans="1:5" ht="18">
      <c r="A81" s="237">
        <v>39655</v>
      </c>
      <c r="B81" s="277">
        <v>36.93</v>
      </c>
      <c r="C81" s="242">
        <v>108</v>
      </c>
      <c r="D81" s="242">
        <v>1</v>
      </c>
      <c r="E81" s="242">
        <v>1</v>
      </c>
    </row>
    <row r="82" spans="1:5" ht="18">
      <c r="A82" s="237">
        <v>39656</v>
      </c>
      <c r="B82" s="277">
        <v>15.99</v>
      </c>
      <c r="C82" s="242">
        <v>114</v>
      </c>
      <c r="D82" s="242" t="s">
        <v>53</v>
      </c>
      <c r="E82" s="242" t="s">
        <v>53</v>
      </c>
    </row>
    <row r="83" spans="1:5" ht="18">
      <c r="A83" s="237">
        <v>39657</v>
      </c>
      <c r="B83" s="277">
        <v>115.59</v>
      </c>
      <c r="C83" s="242" t="s">
        <v>53</v>
      </c>
      <c r="D83" s="242">
        <v>20</v>
      </c>
      <c r="E83" s="242" t="s">
        <v>53</v>
      </c>
    </row>
    <row r="84" spans="1:5" ht="18">
      <c r="A84" s="237">
        <v>39658</v>
      </c>
      <c r="B84" s="277">
        <v>117.11</v>
      </c>
      <c r="C84" s="242">
        <v>143</v>
      </c>
      <c r="D84" s="242">
        <v>16</v>
      </c>
      <c r="E84" s="242" t="s">
        <v>53</v>
      </c>
    </row>
    <row r="85" spans="1:5" ht="18">
      <c r="A85" s="237">
        <v>39659</v>
      </c>
      <c r="B85" s="277">
        <v>130.28</v>
      </c>
      <c r="C85" s="242">
        <v>113</v>
      </c>
      <c r="D85" s="242">
        <v>16</v>
      </c>
      <c r="E85" s="242">
        <v>2</v>
      </c>
    </row>
    <row r="86" spans="1:5" ht="18">
      <c r="A86" s="237">
        <v>39660</v>
      </c>
      <c r="B86" s="169">
        <v>148.89</v>
      </c>
      <c r="C86" s="250">
        <v>78</v>
      </c>
      <c r="D86" s="250">
        <v>22</v>
      </c>
      <c r="E86" s="250">
        <v>1</v>
      </c>
    </row>
    <row r="87" spans="1:5" ht="18">
      <c r="A87" s="251" t="s">
        <v>43</v>
      </c>
      <c r="B87" s="278">
        <f>SUM(B56:B86)</f>
        <v>3175.12</v>
      </c>
      <c r="C87" s="246">
        <f>SUM(C56:C86)</f>
        <v>3130</v>
      </c>
      <c r="D87" s="246">
        <f>SUM(D56:D86)</f>
        <v>404</v>
      </c>
      <c r="E87" s="246">
        <f>SUM(E56:E86)</f>
        <v>19</v>
      </c>
    </row>
    <row r="88" spans="1:5" ht="18">
      <c r="A88" s="252"/>
      <c r="B88" s="268">
        <f>D30</f>
        <v>84.95790000000001</v>
      </c>
      <c r="C88" s="254"/>
      <c r="D88" s="255"/>
      <c r="E88" s="256"/>
    </row>
    <row r="89" spans="1:6" ht="16.5" customHeight="1">
      <c r="A89" s="228"/>
      <c r="B89" s="257">
        <f>SUM(B87:B88)</f>
        <v>3260.0778999999998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5" zoomScaleNormal="75" zoomScaleSheetLayoutView="75" zoomScalePageLayoutView="0" workbookViewId="0" topLeftCell="A36">
      <selection activeCell="D38" sqref="D38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54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v>527</v>
      </c>
      <c r="E5" s="157">
        <f>D5/D7</f>
        <v>0.2251155479235547</v>
      </c>
      <c r="G5" s="154"/>
    </row>
    <row r="6" spans="1:7" s="153" customFormat="1" ht="21" thickBot="1">
      <c r="A6" s="155" t="s">
        <v>5</v>
      </c>
      <c r="B6" s="158"/>
      <c r="C6" s="158"/>
      <c r="D6" s="156">
        <v>1814.02</v>
      </c>
      <c r="E6" s="157">
        <f>D6/D7</f>
        <v>0.7748844520764453</v>
      </c>
      <c r="G6" s="154"/>
    </row>
    <row r="7" spans="1:7" s="153" customFormat="1" ht="21" customHeight="1" thickBot="1">
      <c r="A7" s="159"/>
      <c r="B7" s="158"/>
      <c r="C7" s="158"/>
      <c r="D7" s="160">
        <f>2341.02</f>
        <v>2341.02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f>30.43+213.28</f>
        <v>243.71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41.3+26.61</f>
        <v>67.91</v>
      </c>
      <c r="E11" s="170"/>
      <c r="G11" s="154"/>
    </row>
    <row r="12" spans="1:8" s="153" customFormat="1" ht="20.25">
      <c r="A12" s="166" t="s">
        <v>9</v>
      </c>
      <c r="B12" s="167"/>
      <c r="C12" s="168"/>
      <c r="D12" s="178">
        <v>108.18</v>
      </c>
      <c r="E12" s="170"/>
      <c r="G12" s="154"/>
      <c r="H12" s="153" t="s">
        <v>2</v>
      </c>
    </row>
    <row r="13" spans="1:7" s="153" customFormat="1" ht="20.25">
      <c r="A13" s="166" t="s">
        <v>10</v>
      </c>
      <c r="B13" s="167"/>
      <c r="C13" s="168"/>
      <c r="D13" s="169">
        <v>71.41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f>131.81</f>
        <v>131.81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623.02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f>7.75</f>
        <v>7.75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v>4.94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0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3.46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62.64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f>2.37+0.16</f>
        <v>2.5300000000000002</v>
      </c>
      <c r="E22" s="178"/>
      <c r="G22" s="154"/>
    </row>
    <row r="23" spans="1:7" s="153" customFormat="1" ht="18">
      <c r="A23" s="177" t="s">
        <v>18</v>
      </c>
      <c r="B23" s="178"/>
      <c r="C23" s="178"/>
      <c r="D23" s="167">
        <f>0*9.5/2000</f>
        <v>0</v>
      </c>
      <c r="E23" s="178"/>
      <c r="G23" s="154"/>
    </row>
    <row r="24" spans="1:7" s="153" customFormat="1" ht="18">
      <c r="A24" s="177" t="s">
        <v>19</v>
      </c>
      <c r="B24" s="178"/>
      <c r="C24" s="178"/>
      <c r="D24" s="167">
        <f>0*9.5/2000</f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4.84</v>
      </c>
      <c r="E25" s="178" t="s">
        <v>2</v>
      </c>
      <c r="G25" s="154"/>
    </row>
    <row r="26" spans="1:7" s="153" customFormat="1" ht="18">
      <c r="A26" s="177" t="s">
        <v>21</v>
      </c>
      <c r="B26" s="178"/>
      <c r="C26" s="178"/>
      <c r="D26" s="167">
        <f>7.42+2.58</f>
        <v>10</v>
      </c>
      <c r="E26" s="167"/>
      <c r="G26" s="154"/>
    </row>
    <row r="27" spans="1:7" s="153" customFormat="1" ht="18">
      <c r="A27" s="177" t="s">
        <v>47</v>
      </c>
      <c r="B27" s="178"/>
      <c r="C27" s="178"/>
      <c r="D27" s="167">
        <f>300*9.5/2000</f>
        <v>1.425</v>
      </c>
      <c r="E27" s="167"/>
      <c r="G27" s="154"/>
    </row>
    <row r="28" spans="1:7" s="153" customFormat="1" ht="18.75" thickBot="1">
      <c r="A28" s="177" t="s">
        <v>24</v>
      </c>
      <c r="B28" s="178"/>
      <c r="C28" s="178"/>
      <c r="D28" s="180">
        <v>0</v>
      </c>
      <c r="E28" s="167"/>
      <c r="F28" s="153" t="s">
        <v>2</v>
      </c>
      <c r="G28" s="154"/>
    </row>
    <row r="29" spans="1:7" s="153" customFormat="1" ht="21.75" thickBot="1" thickTop="1">
      <c r="A29" s="181"/>
      <c r="B29" s="178"/>
      <c r="C29" s="182"/>
      <c r="D29" s="183">
        <f>SUM(D17:D28)</f>
        <v>97.58500000000001</v>
      </c>
      <c r="E29" s="184"/>
      <c r="G29" s="154"/>
    </row>
    <row r="30" spans="1:7" s="153" customFormat="1" ht="21" thickBot="1">
      <c r="A30" s="149" t="s">
        <v>25</v>
      </c>
      <c r="B30" s="185"/>
      <c r="C30" s="155"/>
      <c r="D30" s="186"/>
      <c r="E30" s="152"/>
      <c r="G30" s="154"/>
    </row>
    <row r="31" spans="1:7" s="153" customFormat="1" ht="20.25">
      <c r="A31" s="155" t="s">
        <v>26</v>
      </c>
      <c r="B31" s="150"/>
      <c r="C31" s="150" t="s">
        <v>2</v>
      </c>
      <c r="D31" s="279">
        <f>63.3+139.1</f>
        <v>202.39999999999998</v>
      </c>
      <c r="E31" s="152"/>
      <c r="G31" s="154"/>
    </row>
    <row r="32" spans="1:7" s="153" customFormat="1" ht="20.25">
      <c r="A32" s="155" t="s">
        <v>27</v>
      </c>
      <c r="B32" s="150"/>
      <c r="C32" s="150"/>
      <c r="D32" s="279">
        <v>3.87</v>
      </c>
      <c r="E32" s="152"/>
      <c r="G32" s="154"/>
    </row>
    <row r="33" spans="1:7" s="153" customFormat="1" ht="20.25">
      <c r="A33" s="155" t="s">
        <v>28</v>
      </c>
      <c r="B33" s="150"/>
      <c r="C33" s="150"/>
      <c r="D33" s="279">
        <v>65.19</v>
      </c>
      <c r="E33" s="152"/>
      <c r="G33" s="154"/>
    </row>
    <row r="34" spans="1:7" s="153" customFormat="1" ht="20.25">
      <c r="A34" s="155" t="s">
        <v>29</v>
      </c>
      <c r="B34" s="150"/>
      <c r="C34" s="150"/>
      <c r="D34" s="280">
        <v>25.6</v>
      </c>
      <c r="E34" s="152"/>
      <c r="G34" s="154"/>
    </row>
    <row r="35" spans="1:7" s="153" customFormat="1" ht="21" customHeight="1">
      <c r="A35" s="155" t="s">
        <v>30</v>
      </c>
      <c r="B35" s="150"/>
      <c r="C35" s="150"/>
      <c r="D35" s="281">
        <v>13.97</v>
      </c>
      <c r="E35" s="152"/>
      <c r="G35" s="154"/>
    </row>
    <row r="36" spans="1:7" s="153" customFormat="1" ht="21" customHeight="1">
      <c r="A36" s="155"/>
      <c r="B36" s="150"/>
      <c r="C36" s="150"/>
      <c r="D36" s="161">
        <f>SUM(D31:D35)</f>
        <v>311.03000000000003</v>
      </c>
      <c r="E36" s="152"/>
      <c r="G36" s="154"/>
    </row>
    <row r="37" spans="1:5" s="190" customFormat="1" ht="21" customHeight="1" thickBot="1">
      <c r="A37" s="155"/>
      <c r="B37" s="150"/>
      <c r="C37" s="150"/>
      <c r="D37" s="151"/>
      <c r="E37" s="152"/>
    </row>
    <row r="38" spans="1:7" s="153" customFormat="1" ht="21" customHeight="1" thickBot="1">
      <c r="A38" s="149" t="s">
        <v>31</v>
      </c>
      <c r="B38" s="191"/>
      <c r="C38" s="192"/>
      <c r="D38" s="193">
        <f>D15+D36+E47</f>
        <v>1490.73</v>
      </c>
      <c r="E38" s="152"/>
      <c r="G38" s="154"/>
    </row>
    <row r="39" spans="1:7" s="153" customFormat="1" ht="18.75" customHeight="1">
      <c r="A39" s="155"/>
      <c r="B39" s="150"/>
      <c r="C39" s="150"/>
      <c r="D39" s="151"/>
      <c r="E39" s="152"/>
      <c r="G39" s="154"/>
    </row>
    <row r="40" spans="1:5" ht="23.25">
      <c r="A40" s="194"/>
      <c r="B40" s="194"/>
      <c r="C40" s="194"/>
      <c r="D40" s="195"/>
      <c r="E40" s="139"/>
    </row>
    <row r="41" spans="1:5" s="177" customFormat="1" ht="20.25">
      <c r="A41" s="197" t="s">
        <v>32</v>
      </c>
      <c r="B41" s="194"/>
      <c r="C41" s="194"/>
      <c r="D41" s="198">
        <f>B88</f>
        <v>3831.7499999999995</v>
      </c>
      <c r="E41" s="199">
        <v>1</v>
      </c>
    </row>
    <row r="42" spans="1:5" ht="20.25">
      <c r="A42" s="200" t="s">
        <v>33</v>
      </c>
      <c r="B42" s="201"/>
      <c r="C42" s="202"/>
      <c r="D42" s="203">
        <f>D38</f>
        <v>1490.73</v>
      </c>
      <c r="E42" s="199">
        <f>D42/D41</f>
        <v>0.38904678019181843</v>
      </c>
    </row>
    <row r="43" spans="1:5" ht="20.25">
      <c r="A43" s="192" t="s">
        <v>34</v>
      </c>
      <c r="B43" s="204"/>
      <c r="C43" s="204"/>
      <c r="D43" s="205">
        <f>SUM(D41-D42)</f>
        <v>2341.0199999999995</v>
      </c>
      <c r="E43" s="199">
        <f>E41-E42</f>
        <v>0.6109532198081815</v>
      </c>
    </row>
    <row r="44" spans="1:5" ht="21" thickBot="1">
      <c r="A44" s="206" t="s">
        <v>55</v>
      </c>
      <c r="B44" s="207"/>
      <c r="C44" s="208"/>
      <c r="D44" s="286">
        <v>932.66</v>
      </c>
      <c r="E44" s="210"/>
    </row>
    <row r="45" spans="1:5" ht="21" thickTop="1">
      <c r="A45" s="206"/>
      <c r="B45" s="207"/>
      <c r="C45" s="287" t="s">
        <v>56</v>
      </c>
      <c r="D45" s="285">
        <f>D43+D44</f>
        <v>3273.6799999999994</v>
      </c>
      <c r="E45" s="210"/>
    </row>
    <row r="46" spans="1:5" ht="20.25">
      <c r="A46" s="206"/>
      <c r="B46" s="207"/>
      <c r="C46" s="208"/>
      <c r="D46" s="285"/>
      <c r="E46" s="210"/>
    </row>
    <row r="47" spans="1:7" s="153" customFormat="1" ht="20.25">
      <c r="A47" s="211" t="s">
        <v>35</v>
      </c>
      <c r="B47" s="150"/>
      <c r="C47" s="150"/>
      <c r="D47" s="212"/>
      <c r="E47" s="213">
        <f>366.92+189.76</f>
        <v>556.6800000000001</v>
      </c>
      <c r="G47" s="154"/>
    </row>
    <row r="48" spans="1:6" ht="15.75">
      <c r="A48" s="214"/>
      <c r="B48" s="215"/>
      <c r="C48" s="216"/>
      <c r="D48" s="217"/>
      <c r="E48" s="218"/>
      <c r="F48" s="219"/>
    </row>
    <row r="49" spans="1:7" ht="20.25">
      <c r="A49" s="220" t="s">
        <v>36</v>
      </c>
      <c r="B49" s="221"/>
      <c r="C49" s="222"/>
      <c r="D49" s="223"/>
      <c r="E49" s="224">
        <v>0</v>
      </c>
      <c r="F49" s="219"/>
      <c r="G49" s="225"/>
    </row>
    <row r="50" spans="1:5" ht="20.25">
      <c r="A50" s="220" t="s">
        <v>37</v>
      </c>
      <c r="B50" s="226"/>
      <c r="C50" s="227"/>
      <c r="D50" s="217"/>
      <c r="E50" s="224">
        <v>0</v>
      </c>
    </row>
    <row r="51" spans="1:5" ht="15">
      <c r="A51" s="228"/>
      <c r="B51" s="229"/>
      <c r="C51" s="230"/>
      <c r="D51" s="231"/>
      <c r="E51" s="232"/>
    </row>
    <row r="52" spans="1:5" ht="18.75" thickBot="1">
      <c r="A52" s="177"/>
      <c r="B52" s="177"/>
      <c r="C52" s="177"/>
      <c r="D52" s="177"/>
      <c r="E52" s="233"/>
    </row>
    <row r="53" spans="1:5" ht="27.75">
      <c r="A53" s="135" t="s">
        <v>0</v>
      </c>
      <c r="B53" s="136"/>
      <c r="C53" s="136"/>
      <c r="D53" s="137"/>
      <c r="E53" s="138"/>
    </row>
    <row r="54" spans="1:5" ht="28.5" thickBot="1">
      <c r="A54" s="141" t="s">
        <v>54</v>
      </c>
      <c r="B54" s="142"/>
      <c r="C54" s="142"/>
      <c r="D54" s="143"/>
      <c r="E54" s="144"/>
    </row>
    <row r="55" spans="1:6" ht="18">
      <c r="A55" s="177"/>
      <c r="B55" s="177"/>
      <c r="C55" s="177"/>
      <c r="D55" s="177"/>
      <c r="E55" s="233"/>
      <c r="F55" s="196" t="s">
        <v>2</v>
      </c>
    </row>
    <row r="56" spans="1:6" ht="36">
      <c r="A56" s="234" t="s">
        <v>38</v>
      </c>
      <c r="B56" s="235" t="s">
        <v>39</v>
      </c>
      <c r="C56" s="236" t="s">
        <v>40</v>
      </c>
      <c r="D56" s="236" t="s">
        <v>41</v>
      </c>
      <c r="E56" s="236" t="s">
        <v>42</v>
      </c>
      <c r="F56" s="219"/>
    </row>
    <row r="57" spans="1:6" ht="18">
      <c r="A57" s="237">
        <v>39661</v>
      </c>
      <c r="B57" s="238">
        <v>86.76</v>
      </c>
      <c r="C57" s="239">
        <v>113</v>
      </c>
      <c r="D57" s="275">
        <v>11</v>
      </c>
      <c r="E57" s="242">
        <v>1</v>
      </c>
      <c r="F57" s="282"/>
    </row>
    <row r="58" spans="1:6" ht="18">
      <c r="A58" s="237">
        <v>39662</v>
      </c>
      <c r="B58" s="238">
        <v>28.25</v>
      </c>
      <c r="C58" s="239">
        <v>107</v>
      </c>
      <c r="D58" s="242">
        <v>1</v>
      </c>
      <c r="E58" s="241">
        <v>0</v>
      </c>
      <c r="F58" s="282"/>
    </row>
    <row r="59" spans="1:6" ht="18">
      <c r="A59" s="237">
        <v>39663</v>
      </c>
      <c r="B59" s="238">
        <v>17.59</v>
      </c>
      <c r="C59" s="242">
        <v>120</v>
      </c>
      <c r="D59" s="241">
        <v>0</v>
      </c>
      <c r="E59" s="241">
        <v>0</v>
      </c>
      <c r="F59" s="282"/>
    </row>
    <row r="60" spans="1:6" ht="18">
      <c r="A60" s="237">
        <v>39664</v>
      </c>
      <c r="B60" s="238">
        <v>105.05</v>
      </c>
      <c r="C60" s="241">
        <v>0</v>
      </c>
      <c r="D60" s="242">
        <v>24</v>
      </c>
      <c r="E60" s="242">
        <v>1</v>
      </c>
      <c r="F60" s="282"/>
    </row>
    <row r="61" spans="1:6" ht="18">
      <c r="A61" s="237">
        <v>39665</v>
      </c>
      <c r="B61" s="238">
        <v>188.84</v>
      </c>
      <c r="C61" s="242">
        <v>134</v>
      </c>
      <c r="D61" s="242">
        <v>48</v>
      </c>
      <c r="E61" s="242">
        <v>3</v>
      </c>
      <c r="F61" s="282"/>
    </row>
    <row r="62" spans="1:6" ht="18">
      <c r="A62" s="237">
        <v>39666</v>
      </c>
      <c r="B62" s="238">
        <v>129.85</v>
      </c>
      <c r="C62" s="273">
        <v>119</v>
      </c>
      <c r="D62" s="242">
        <v>32</v>
      </c>
      <c r="F62" s="282"/>
    </row>
    <row r="63" spans="1:6" ht="18">
      <c r="A63" s="237">
        <v>39667</v>
      </c>
      <c r="B63" s="238">
        <v>197.1</v>
      </c>
      <c r="C63" s="243">
        <v>112</v>
      </c>
      <c r="D63" s="275">
        <v>28</v>
      </c>
      <c r="E63" s="242">
        <v>2</v>
      </c>
      <c r="F63" s="282"/>
    </row>
    <row r="64" spans="1:6" ht="18">
      <c r="A64" s="237">
        <v>39668</v>
      </c>
      <c r="B64" s="238">
        <v>175.93</v>
      </c>
      <c r="C64" s="273">
        <v>108</v>
      </c>
      <c r="D64" s="275">
        <v>29</v>
      </c>
      <c r="E64" s="242">
        <v>3</v>
      </c>
      <c r="F64" s="282"/>
    </row>
    <row r="65" spans="1:6" ht="18">
      <c r="A65" s="237">
        <v>39669</v>
      </c>
      <c r="B65" s="238">
        <v>64.99</v>
      </c>
      <c r="C65" s="273">
        <v>136</v>
      </c>
      <c r="D65" s="242">
        <v>3</v>
      </c>
      <c r="E65" s="242">
        <v>1</v>
      </c>
      <c r="F65" s="282"/>
    </row>
    <row r="66" spans="1:6" ht="18">
      <c r="A66" s="237">
        <v>39670</v>
      </c>
      <c r="B66" s="238">
        <v>15.75</v>
      </c>
      <c r="C66" s="242">
        <v>108</v>
      </c>
      <c r="D66" s="241">
        <v>0</v>
      </c>
      <c r="E66" s="242">
        <v>1</v>
      </c>
      <c r="F66" s="282"/>
    </row>
    <row r="67" spans="1:6" ht="18">
      <c r="A67" s="237">
        <v>39671</v>
      </c>
      <c r="B67" s="238">
        <v>110.85</v>
      </c>
      <c r="C67" s="241">
        <v>0</v>
      </c>
      <c r="D67" s="242">
        <v>40</v>
      </c>
      <c r="E67" s="283">
        <v>3</v>
      </c>
      <c r="F67" s="282"/>
    </row>
    <row r="68" spans="1:6" ht="18">
      <c r="A68" s="237">
        <v>39672</v>
      </c>
      <c r="B68" s="238">
        <v>172.51</v>
      </c>
      <c r="C68" s="242">
        <v>114</v>
      </c>
      <c r="D68" s="242">
        <v>15</v>
      </c>
      <c r="E68" s="242">
        <v>3</v>
      </c>
      <c r="F68" s="282"/>
    </row>
    <row r="69" spans="1:6" ht="18">
      <c r="A69" s="237">
        <v>39673</v>
      </c>
      <c r="B69" s="238">
        <v>127.31</v>
      </c>
      <c r="C69" s="273">
        <v>100</v>
      </c>
      <c r="D69" s="242">
        <v>27</v>
      </c>
      <c r="E69" s="242">
        <v>2</v>
      </c>
      <c r="F69" s="282"/>
    </row>
    <row r="70" spans="1:6" ht="18">
      <c r="A70" s="237">
        <v>39674</v>
      </c>
      <c r="B70" s="238">
        <v>158.29</v>
      </c>
      <c r="C70" s="243">
        <v>92</v>
      </c>
      <c r="D70" s="275">
        <v>27</v>
      </c>
      <c r="E70" s="241">
        <v>0</v>
      </c>
      <c r="F70" s="282"/>
    </row>
    <row r="71" spans="1:6" ht="18">
      <c r="A71" s="237">
        <v>39675</v>
      </c>
      <c r="B71" s="238">
        <v>205.86</v>
      </c>
      <c r="C71" s="273">
        <v>117</v>
      </c>
      <c r="D71" s="275">
        <v>28</v>
      </c>
      <c r="E71" s="242">
        <v>2</v>
      </c>
      <c r="F71" s="282"/>
    </row>
    <row r="72" spans="1:6" ht="18">
      <c r="A72" s="237">
        <v>39676</v>
      </c>
      <c r="B72" s="241">
        <v>94.99</v>
      </c>
      <c r="C72" s="284">
        <v>100</v>
      </c>
      <c r="D72" s="242">
        <v>17</v>
      </c>
      <c r="E72" s="242">
        <v>1</v>
      </c>
      <c r="F72" s="282"/>
    </row>
    <row r="73" spans="1:6" ht="18">
      <c r="A73" s="237">
        <v>39677</v>
      </c>
      <c r="B73" s="241">
        <v>16.98</v>
      </c>
      <c r="C73" s="242">
        <v>119</v>
      </c>
      <c r="D73" s="241">
        <v>0</v>
      </c>
      <c r="E73" s="241">
        <v>0</v>
      </c>
      <c r="F73" s="282"/>
    </row>
    <row r="74" spans="1:6" ht="18">
      <c r="A74" s="237">
        <v>39678</v>
      </c>
      <c r="B74" s="241">
        <v>158.69</v>
      </c>
      <c r="C74" s="241">
        <v>0</v>
      </c>
      <c r="D74" s="242">
        <v>33</v>
      </c>
      <c r="E74" s="245">
        <v>1</v>
      </c>
      <c r="F74" s="282"/>
    </row>
    <row r="75" spans="1:6" ht="18">
      <c r="A75" s="237">
        <v>39679</v>
      </c>
      <c r="B75" s="241">
        <v>166.08</v>
      </c>
      <c r="C75" s="242">
        <v>115</v>
      </c>
      <c r="D75" s="242">
        <v>30</v>
      </c>
      <c r="E75" s="242">
        <v>2</v>
      </c>
      <c r="F75" s="282"/>
    </row>
    <row r="76" spans="1:6" ht="18">
      <c r="A76" s="237">
        <v>39680</v>
      </c>
      <c r="B76" s="241">
        <v>193.27</v>
      </c>
      <c r="C76" s="245">
        <v>125</v>
      </c>
      <c r="D76" s="242">
        <v>19</v>
      </c>
      <c r="E76" s="242">
        <v>2</v>
      </c>
      <c r="F76" s="282"/>
    </row>
    <row r="77" spans="1:6" ht="18">
      <c r="A77" s="237">
        <v>39681</v>
      </c>
      <c r="B77" s="241">
        <v>134.16</v>
      </c>
      <c r="C77" s="242">
        <v>101</v>
      </c>
      <c r="D77" s="246">
        <v>18</v>
      </c>
      <c r="E77" s="242">
        <v>1</v>
      </c>
      <c r="F77" s="282"/>
    </row>
    <row r="78" spans="1:6" ht="18">
      <c r="A78" s="237">
        <v>39682</v>
      </c>
      <c r="B78" s="241">
        <v>171.91</v>
      </c>
      <c r="C78" s="245">
        <v>111</v>
      </c>
      <c r="D78" s="246">
        <v>26</v>
      </c>
      <c r="E78" s="242">
        <v>1</v>
      </c>
      <c r="F78" s="282"/>
    </row>
    <row r="79" spans="1:6" ht="18">
      <c r="A79" s="237">
        <v>39683</v>
      </c>
      <c r="B79" s="241">
        <v>79.38</v>
      </c>
      <c r="C79" s="245">
        <v>116</v>
      </c>
      <c r="D79" s="242">
        <v>4</v>
      </c>
      <c r="E79" s="242">
        <v>6</v>
      </c>
      <c r="F79" s="282"/>
    </row>
    <row r="80" spans="1:6" ht="18">
      <c r="A80" s="237">
        <v>39684</v>
      </c>
      <c r="B80" s="241">
        <v>13.63</v>
      </c>
      <c r="C80" s="242">
        <v>111</v>
      </c>
      <c r="D80" s="241">
        <v>0</v>
      </c>
      <c r="E80" s="241">
        <v>0</v>
      </c>
      <c r="F80" s="282"/>
    </row>
    <row r="81" spans="1:6" ht="18">
      <c r="A81" s="237">
        <v>39685</v>
      </c>
      <c r="B81" s="268">
        <v>125.17</v>
      </c>
      <c r="C81" s="241">
        <v>0</v>
      </c>
      <c r="D81" s="242">
        <v>18</v>
      </c>
      <c r="E81" s="241">
        <v>0</v>
      </c>
      <c r="F81" s="282"/>
    </row>
    <row r="82" spans="1:6" ht="18">
      <c r="A82" s="237">
        <v>39686</v>
      </c>
      <c r="B82" s="241">
        <v>182.73</v>
      </c>
      <c r="C82" s="242">
        <v>107</v>
      </c>
      <c r="D82" s="242">
        <v>16</v>
      </c>
      <c r="E82" s="242">
        <v>2</v>
      </c>
      <c r="F82" s="282"/>
    </row>
    <row r="83" spans="1:6" ht="18">
      <c r="A83" s="237">
        <v>39687</v>
      </c>
      <c r="B83" s="241">
        <v>170.64</v>
      </c>
      <c r="C83" s="246">
        <v>115</v>
      </c>
      <c r="D83" s="242">
        <v>30</v>
      </c>
      <c r="E83" s="242">
        <v>1</v>
      </c>
      <c r="F83" s="282"/>
    </row>
    <row r="84" spans="1:6" ht="18">
      <c r="A84" s="237">
        <v>39688</v>
      </c>
      <c r="B84" s="241">
        <v>212.79</v>
      </c>
      <c r="C84" s="242">
        <v>117</v>
      </c>
      <c r="D84" s="246">
        <v>30</v>
      </c>
      <c r="E84" s="246">
        <v>1</v>
      </c>
      <c r="F84" s="282"/>
    </row>
    <row r="85" spans="1:6" ht="18">
      <c r="A85" s="237">
        <v>39689</v>
      </c>
      <c r="B85" s="241">
        <v>270.46</v>
      </c>
      <c r="C85" s="246">
        <v>132</v>
      </c>
      <c r="D85" s="246">
        <v>21</v>
      </c>
      <c r="E85" s="242">
        <v>2</v>
      </c>
      <c r="F85" s="282"/>
    </row>
    <row r="86" spans="1:9" ht="18">
      <c r="A86" s="237">
        <v>39690</v>
      </c>
      <c r="B86" s="241">
        <v>41.31</v>
      </c>
      <c r="C86" s="246">
        <v>105</v>
      </c>
      <c r="D86" s="242">
        <v>1</v>
      </c>
      <c r="E86" s="242">
        <v>3</v>
      </c>
      <c r="F86" s="282"/>
      <c r="I86" s="196" t="s">
        <v>2</v>
      </c>
    </row>
    <row r="87" spans="1:6" ht="18">
      <c r="A87" s="237">
        <v>39691</v>
      </c>
      <c r="B87" s="247">
        <v>14.63</v>
      </c>
      <c r="C87" s="248">
        <v>110</v>
      </c>
      <c r="D87" s="247">
        <v>0</v>
      </c>
      <c r="E87" s="247">
        <v>0</v>
      </c>
      <c r="F87" s="282"/>
    </row>
    <row r="88" spans="1:5" ht="18">
      <c r="A88" s="251" t="s">
        <v>43</v>
      </c>
      <c r="B88" s="241">
        <f>SUM(B57:B87)</f>
        <v>3831.7499999999995</v>
      </c>
      <c r="C88" s="246">
        <f>SUM(C57:C87)</f>
        <v>3064</v>
      </c>
      <c r="D88" s="246">
        <f>SUM(D57:D87)</f>
        <v>576</v>
      </c>
      <c r="E88" s="246">
        <f>SUM(E57:E87)</f>
        <v>45</v>
      </c>
    </row>
    <row r="89" spans="1:5" ht="18">
      <c r="A89" s="252"/>
      <c r="B89" s="268"/>
      <c r="C89" s="254"/>
      <c r="D89" s="255"/>
      <c r="E89" s="256"/>
    </row>
    <row r="90" spans="1:6" ht="16.5" customHeight="1">
      <c r="A90" s="228"/>
      <c r="B90" s="257"/>
      <c r="C90" s="230"/>
      <c r="D90" s="231"/>
      <c r="E90" s="228"/>
      <c r="F90" s="196" t="s">
        <v>2</v>
      </c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  <row r="94" spans="1:5" ht="20.25">
      <c r="A94" s="258"/>
      <c r="B94" s="259"/>
      <c r="C94" s="260"/>
      <c r="D94" s="261"/>
      <c r="E94" s="258"/>
    </row>
  </sheetData>
  <sheetProtection/>
  <printOptions horizontalCentered="1"/>
  <pageMargins left="0.5" right="0.5" top="1" bottom="0.25" header="0.5" footer="0.5"/>
  <pageSetup fitToHeight="2" horizontalDpi="600" verticalDpi="600" orientation="portrait" scale="65" r:id="rId1"/>
  <rowBreaks count="1" manualBreakCount="1">
    <brk id="5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75" zoomScaleNormal="75" zoomScaleSheetLayoutView="75" workbookViewId="0" topLeftCell="A1">
      <selection activeCell="F25" sqref="F25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57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335.86</f>
        <v>335.86</v>
      </c>
      <c r="E5" s="157">
        <f>D5/D8</f>
        <v>0.10153883363061945</v>
      </c>
      <c r="G5" s="154"/>
    </row>
    <row r="6" spans="1:7" s="153" customFormat="1" ht="20.25">
      <c r="A6" s="155" t="s">
        <v>59</v>
      </c>
      <c r="B6" s="150"/>
      <c r="C6" s="150"/>
      <c r="D6" s="156">
        <v>921.29</v>
      </c>
      <c r="E6" s="157">
        <f>D6/D8</f>
        <v>0.27852888714212287</v>
      </c>
      <c r="G6" s="154"/>
    </row>
    <row r="7" spans="1:7" s="153" customFormat="1" ht="21" thickBot="1">
      <c r="A7" s="155" t="s">
        <v>5</v>
      </c>
      <c r="B7" s="158"/>
      <c r="C7" s="158"/>
      <c r="D7" s="156">
        <v>2050.55</v>
      </c>
      <c r="E7" s="157">
        <f>D7/D8</f>
        <v>0.6199322792272576</v>
      </c>
      <c r="G7" s="154"/>
    </row>
    <row r="8" spans="2:7" s="153" customFormat="1" ht="21" customHeight="1" thickBot="1">
      <c r="B8" s="158"/>
      <c r="C8" s="158"/>
      <c r="D8" s="160">
        <f>SUM(D5:D7)</f>
        <v>3307.7000000000003</v>
      </c>
      <c r="E8" s="152"/>
      <c r="G8" s="154"/>
    </row>
    <row r="9" spans="1:7" s="153" customFormat="1" ht="21" customHeight="1" thickBot="1">
      <c r="A9" s="159"/>
      <c r="B9" s="158"/>
      <c r="C9" s="158"/>
      <c r="D9" s="161"/>
      <c r="E9" s="152"/>
      <c r="G9" s="154"/>
    </row>
    <row r="10" spans="1:7" s="153" customFormat="1" ht="21" thickBot="1">
      <c r="A10" s="162" t="s">
        <v>6</v>
      </c>
      <c r="B10" s="163"/>
      <c r="C10" s="164"/>
      <c r="D10" s="161"/>
      <c r="E10" s="165"/>
      <c r="G10" s="154"/>
    </row>
    <row r="11" spans="1:7" s="153" customFormat="1" ht="20.25">
      <c r="A11" s="166" t="s">
        <v>7</v>
      </c>
      <c r="B11" s="167"/>
      <c r="C11" s="168"/>
      <c r="D11" s="169">
        <f>61.04</f>
        <v>61.04</v>
      </c>
      <c r="E11" s="170"/>
      <c r="F11" s="153" t="s">
        <v>2</v>
      </c>
      <c r="G11" s="154"/>
    </row>
    <row r="12" spans="1:7" s="153" customFormat="1" ht="20.25">
      <c r="A12" s="166" t="s">
        <v>8</v>
      </c>
      <c r="B12" s="167"/>
      <c r="C12" s="168"/>
      <c r="D12" s="169">
        <v>51.03</v>
      </c>
      <c r="E12" s="170"/>
      <c r="G12" s="154"/>
    </row>
    <row r="13" spans="1:7" s="153" customFormat="1" ht="20.25">
      <c r="A13" s="166" t="s">
        <v>9</v>
      </c>
      <c r="B13" s="167"/>
      <c r="C13" s="168"/>
      <c r="D13" s="288">
        <v>0</v>
      </c>
      <c r="E13" s="170"/>
      <c r="G13" s="154"/>
    </row>
    <row r="14" spans="1:7" s="153" customFormat="1" ht="20.25">
      <c r="A14" s="166" t="s">
        <v>10</v>
      </c>
      <c r="B14" s="167"/>
      <c r="C14" s="168"/>
      <c r="D14" s="169">
        <v>67.68</v>
      </c>
      <c r="E14" s="170"/>
      <c r="F14" s="153" t="s">
        <v>2</v>
      </c>
      <c r="G14" s="154"/>
    </row>
    <row r="15" spans="1:7" s="153" customFormat="1" ht="20.25">
      <c r="A15" s="166" t="s">
        <v>11</v>
      </c>
      <c r="B15" s="167"/>
      <c r="C15" s="168"/>
      <c r="D15" s="288">
        <v>0</v>
      </c>
      <c r="E15" s="170"/>
      <c r="G15" s="154"/>
    </row>
    <row r="16" spans="1:7" s="153" customFormat="1" ht="21" thickBot="1">
      <c r="A16" s="166"/>
      <c r="B16" s="167"/>
      <c r="C16" s="168"/>
      <c r="D16" s="172">
        <f>SUM(D11:D15)</f>
        <v>179.75</v>
      </c>
      <c r="E16" s="170"/>
      <c r="G16" s="154"/>
    </row>
    <row r="17" spans="1:7" s="153" customFormat="1" ht="21" thickBot="1">
      <c r="A17" s="173" t="s">
        <v>44</v>
      </c>
      <c r="B17" s="174"/>
      <c r="C17" s="175"/>
      <c r="D17" s="176"/>
      <c r="E17" s="170" t="s">
        <v>12</v>
      </c>
      <c r="G17" s="154"/>
    </row>
    <row r="18" spans="1:7" s="153" customFormat="1" ht="18">
      <c r="A18" s="177" t="s">
        <v>13</v>
      </c>
      <c r="B18" s="178"/>
      <c r="C18" s="178"/>
      <c r="D18" s="291">
        <v>15.2</v>
      </c>
      <c r="E18" s="178"/>
      <c r="G18" s="154"/>
    </row>
    <row r="19" spans="1:7" s="153" customFormat="1" ht="18">
      <c r="A19" s="177" t="s">
        <v>46</v>
      </c>
      <c r="B19" s="178"/>
      <c r="C19" s="178"/>
      <c r="D19" s="288">
        <v>0</v>
      </c>
      <c r="E19" s="167"/>
      <c r="G19" s="154"/>
    </row>
    <row r="20" spans="1:7" s="153" customFormat="1" ht="18">
      <c r="A20" s="177" t="s">
        <v>14</v>
      </c>
      <c r="B20" s="178"/>
      <c r="C20" s="178"/>
      <c r="D20" s="291">
        <f>6.81+6.32</f>
        <v>13.129999999999999</v>
      </c>
      <c r="E20" s="178"/>
      <c r="G20" s="154"/>
    </row>
    <row r="21" spans="1:7" s="153" customFormat="1" ht="18">
      <c r="A21" s="177" t="s">
        <v>15</v>
      </c>
      <c r="B21" s="178"/>
      <c r="C21" s="178"/>
      <c r="D21" s="291">
        <v>8.7</v>
      </c>
      <c r="E21" s="178"/>
      <c r="G21" s="154"/>
    </row>
    <row r="22" spans="1:7" s="153" customFormat="1" ht="18">
      <c r="A22" s="177" t="s">
        <v>16</v>
      </c>
      <c r="B22" s="178"/>
      <c r="C22" s="178"/>
      <c r="D22" s="291">
        <v>53.22</v>
      </c>
      <c r="E22" s="178"/>
      <c r="G22" s="154"/>
    </row>
    <row r="23" spans="1:7" s="153" customFormat="1" ht="18">
      <c r="A23" s="177" t="s">
        <v>17</v>
      </c>
      <c r="B23" s="178"/>
      <c r="C23" s="178"/>
      <c r="D23" s="291">
        <v>7.7</v>
      </c>
      <c r="E23" s="178"/>
      <c r="G23" s="154"/>
    </row>
    <row r="24" spans="1:7" s="153" customFormat="1" ht="18">
      <c r="A24" s="177" t="s">
        <v>18</v>
      </c>
      <c r="B24" s="178"/>
      <c r="C24" s="178"/>
      <c r="D24" s="288">
        <v>0</v>
      </c>
      <c r="E24" s="178"/>
      <c r="G24" s="154"/>
    </row>
    <row r="25" spans="1:7" s="153" customFormat="1" ht="18">
      <c r="A25" s="177" t="s">
        <v>19</v>
      </c>
      <c r="B25" s="178"/>
      <c r="C25" s="178"/>
      <c r="D25" s="288">
        <v>0</v>
      </c>
      <c r="E25" s="178"/>
      <c r="F25" s="153" t="s">
        <v>2</v>
      </c>
      <c r="G25" s="154"/>
    </row>
    <row r="26" spans="1:7" s="153" customFormat="1" ht="18">
      <c r="A26" s="177" t="s">
        <v>20</v>
      </c>
      <c r="B26" s="178"/>
      <c r="C26" s="178"/>
      <c r="D26" s="291">
        <v>4.93</v>
      </c>
      <c r="E26" s="178" t="s">
        <v>2</v>
      </c>
      <c r="G26" s="154"/>
    </row>
    <row r="27" spans="1:7" s="153" customFormat="1" ht="18">
      <c r="A27" s="177" t="s">
        <v>21</v>
      </c>
      <c r="B27" s="178"/>
      <c r="C27" s="178"/>
      <c r="D27" s="288">
        <v>0</v>
      </c>
      <c r="E27" s="167"/>
      <c r="G27" s="154"/>
    </row>
    <row r="28" spans="1:7" s="153" customFormat="1" ht="18">
      <c r="A28" s="177" t="s">
        <v>47</v>
      </c>
      <c r="B28" s="178"/>
      <c r="C28" s="178"/>
      <c r="D28" s="288">
        <v>0</v>
      </c>
      <c r="E28" s="167"/>
      <c r="G28" s="154"/>
    </row>
    <row r="29" spans="1:7" s="153" customFormat="1" ht="18">
      <c r="A29" s="177" t="s">
        <v>24</v>
      </c>
      <c r="B29" s="178"/>
      <c r="C29" s="178"/>
      <c r="D29" s="288">
        <v>0</v>
      </c>
      <c r="E29" s="167"/>
      <c r="F29" s="153" t="s">
        <v>2</v>
      </c>
      <c r="G29" s="154"/>
    </row>
    <row r="30" spans="1:7" s="153" customFormat="1" ht="21" thickBot="1">
      <c r="A30" s="181"/>
      <c r="B30" s="178"/>
      <c r="C30" s="182"/>
      <c r="D30" s="290">
        <f>SUM(D18:D29)</f>
        <v>102.88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v>180.71</v>
      </c>
      <c r="E32" s="152"/>
      <c r="G32" s="154"/>
    </row>
    <row r="33" spans="1:7" s="153" customFormat="1" ht="20.25">
      <c r="A33" s="155" t="s">
        <v>58</v>
      </c>
      <c r="B33" s="150"/>
      <c r="C33" s="150"/>
      <c r="D33" s="187">
        <v>3.65</v>
      </c>
      <c r="E33" s="152"/>
      <c r="G33" s="154"/>
    </row>
    <row r="34" spans="1:7" s="153" customFormat="1" ht="20.25">
      <c r="A34" s="155" t="s">
        <v>27</v>
      </c>
      <c r="B34" s="150"/>
      <c r="C34" s="150"/>
      <c r="D34" s="187">
        <v>0</v>
      </c>
      <c r="E34" s="152"/>
      <c r="G34" s="154"/>
    </row>
    <row r="35" spans="1:7" s="153" customFormat="1" ht="20.25">
      <c r="A35" s="155" t="s">
        <v>28</v>
      </c>
      <c r="B35" s="150"/>
      <c r="C35" s="150"/>
      <c r="D35" s="187">
        <v>114.27</v>
      </c>
      <c r="E35" s="152"/>
      <c r="G35" s="154"/>
    </row>
    <row r="36" spans="1:7" s="153" customFormat="1" ht="20.25">
      <c r="A36" s="155" t="s">
        <v>29</v>
      </c>
      <c r="B36" s="150"/>
      <c r="C36" s="150"/>
      <c r="D36" s="188">
        <v>0</v>
      </c>
      <c r="E36" s="152"/>
      <c r="G36" s="154"/>
    </row>
    <row r="37" spans="1:7" s="153" customFormat="1" ht="21" customHeight="1">
      <c r="A37" s="155" t="s">
        <v>30</v>
      </c>
      <c r="B37" s="150"/>
      <c r="C37" s="150"/>
      <c r="D37" s="189">
        <v>14.82</v>
      </c>
      <c r="E37" s="152"/>
      <c r="G37" s="154"/>
    </row>
    <row r="38" spans="1:7" s="153" customFormat="1" ht="21" customHeight="1">
      <c r="A38" s="155"/>
      <c r="B38" s="150"/>
      <c r="C38" s="150"/>
      <c r="D38" s="161">
        <f>SUM(D32:D37)</f>
        <v>313.45</v>
      </c>
      <c r="E38" s="152"/>
      <c r="G38" s="154"/>
    </row>
    <row r="39" spans="1:5" s="190" customFormat="1" ht="21" customHeight="1" thickBot="1">
      <c r="A39" s="155"/>
      <c r="B39" s="150"/>
      <c r="C39" s="150"/>
      <c r="D39" s="151"/>
      <c r="E39" s="152"/>
    </row>
    <row r="40" spans="1:7" s="153" customFormat="1" ht="21" customHeight="1" thickBot="1">
      <c r="A40" s="149" t="s">
        <v>31</v>
      </c>
      <c r="B40" s="191"/>
      <c r="C40" s="192"/>
      <c r="D40" s="193">
        <f>D38+D16</f>
        <v>493.2</v>
      </c>
      <c r="E40" s="152"/>
      <c r="G40" s="154"/>
    </row>
    <row r="41" spans="1:7" s="153" customFormat="1" ht="18.75" customHeight="1">
      <c r="A41" s="155"/>
      <c r="B41" s="150"/>
      <c r="C41" s="150"/>
      <c r="D41" s="151"/>
      <c r="E41" s="152"/>
      <c r="G41" s="154"/>
    </row>
    <row r="42" spans="1:5" ht="23.25">
      <c r="A42" s="194"/>
      <c r="B42" s="194"/>
      <c r="C42" s="194"/>
      <c r="D42" s="195"/>
      <c r="E42" s="139"/>
    </row>
    <row r="43" spans="1:5" s="177" customFormat="1" ht="20.25">
      <c r="A43" s="197" t="s">
        <v>32</v>
      </c>
      <c r="B43" s="194"/>
      <c r="C43" s="194"/>
      <c r="D43" s="198">
        <f>B90</f>
        <v>3800.9000000000005</v>
      </c>
      <c r="E43" s="199">
        <v>1</v>
      </c>
    </row>
    <row r="44" spans="1:5" ht="20.25">
      <c r="A44" s="200" t="s">
        <v>33</v>
      </c>
      <c r="B44" s="201"/>
      <c r="C44" s="202"/>
      <c r="D44" s="203">
        <f>D40</f>
        <v>493.2</v>
      </c>
      <c r="E44" s="199">
        <f>D44/D43</f>
        <v>0.1297587413507327</v>
      </c>
    </row>
    <row r="45" spans="1:5" ht="20.25">
      <c r="A45" s="192" t="s">
        <v>34</v>
      </c>
      <c r="B45" s="204"/>
      <c r="C45" s="204"/>
      <c r="D45" s="203">
        <f>SUM(D43-D44)</f>
        <v>3307.7000000000007</v>
      </c>
      <c r="E45" s="199">
        <f>E43-E44</f>
        <v>0.8702412586492673</v>
      </c>
    </row>
    <row r="46" spans="1:5" ht="20.25">
      <c r="A46" s="206"/>
      <c r="B46" s="207"/>
      <c r="C46" s="287" t="s">
        <v>56</v>
      </c>
      <c r="D46" s="285"/>
      <c r="E46" s="210"/>
    </row>
    <row r="47" spans="1:5" ht="20.25">
      <c r="A47" s="206"/>
      <c r="B47" s="207"/>
      <c r="C47" s="196"/>
      <c r="D47" s="285"/>
      <c r="E47" s="210"/>
    </row>
    <row r="48" spans="1:5" ht="20.25">
      <c r="A48" s="206"/>
      <c r="B48" s="207"/>
      <c r="C48" s="208"/>
      <c r="D48" s="285"/>
      <c r="E48" s="210"/>
    </row>
    <row r="49" spans="1:7" s="153" customFormat="1" ht="20.25">
      <c r="A49" s="211" t="s">
        <v>35</v>
      </c>
      <c r="B49" s="150"/>
      <c r="C49" s="150"/>
      <c r="D49" s="212"/>
      <c r="E49" s="213">
        <v>497.13</v>
      </c>
      <c r="G49" s="154"/>
    </row>
    <row r="50" spans="1:6" ht="15.75">
      <c r="A50" s="214"/>
      <c r="B50" s="215"/>
      <c r="C50" s="216"/>
      <c r="D50" s="217"/>
      <c r="E50" s="218"/>
      <c r="F50" s="219"/>
    </row>
    <row r="51" spans="1:7" ht="20.25">
      <c r="A51" s="220" t="s">
        <v>36</v>
      </c>
      <c r="B51" s="221"/>
      <c r="C51" s="222"/>
      <c r="D51" s="223"/>
      <c r="E51" s="224">
        <v>0</v>
      </c>
      <c r="F51" s="219"/>
      <c r="G51" s="225"/>
    </row>
    <row r="52" spans="1:5" ht="20.25">
      <c r="A52" s="220" t="s">
        <v>37</v>
      </c>
      <c r="B52" s="226"/>
      <c r="C52" s="227"/>
      <c r="D52" s="217"/>
      <c r="E52" s="224">
        <v>0</v>
      </c>
    </row>
    <row r="53" spans="1:5" ht="15">
      <c r="A53" s="228"/>
      <c r="B53" s="229"/>
      <c r="C53" s="230"/>
      <c r="D53" s="231"/>
      <c r="E53" s="232"/>
    </row>
    <row r="54" spans="1:5" ht="18.75" thickBot="1">
      <c r="A54" s="177"/>
      <c r="B54" s="177"/>
      <c r="C54" s="177"/>
      <c r="D54" s="177"/>
      <c r="E54" s="233"/>
    </row>
    <row r="55" spans="1:5" ht="27.75">
      <c r="A55" s="135" t="s">
        <v>0</v>
      </c>
      <c r="B55" s="136"/>
      <c r="C55" s="136"/>
      <c r="D55" s="137"/>
      <c r="E55" s="138"/>
    </row>
    <row r="56" spans="1:5" ht="28.5" thickBot="1">
      <c r="A56" s="141" t="s">
        <v>57</v>
      </c>
      <c r="B56" s="142"/>
      <c r="C56" s="142"/>
      <c r="D56" s="143"/>
      <c r="E56" s="144"/>
    </row>
    <row r="57" spans="1:6" ht="18">
      <c r="A57" s="177"/>
      <c r="B57" s="177"/>
      <c r="C57" s="177"/>
      <c r="D57" s="177"/>
      <c r="E57" s="233"/>
      <c r="F57" s="196" t="s">
        <v>2</v>
      </c>
    </row>
    <row r="58" spans="1:6" ht="36">
      <c r="A58" s="234" t="s">
        <v>38</v>
      </c>
      <c r="B58" s="235" t="s">
        <v>39</v>
      </c>
      <c r="C58" s="236" t="s">
        <v>40</v>
      </c>
      <c r="D58" s="236" t="s">
        <v>41</v>
      </c>
      <c r="E58" s="236" t="s">
        <v>42</v>
      </c>
      <c r="F58" s="219"/>
    </row>
    <row r="59" spans="1:6" ht="18">
      <c r="A59" s="237">
        <v>39692</v>
      </c>
      <c r="B59" s="289">
        <v>66.96</v>
      </c>
      <c r="C59" s="241">
        <v>0</v>
      </c>
      <c r="D59" s="240">
        <v>5</v>
      </c>
      <c r="E59" s="241">
        <v>0</v>
      </c>
      <c r="F59" s="282"/>
    </row>
    <row r="60" spans="1:6" ht="18">
      <c r="A60" s="237">
        <v>39693</v>
      </c>
      <c r="B60" s="289">
        <v>164.28</v>
      </c>
      <c r="C60" s="239">
        <v>122</v>
      </c>
      <c r="D60" s="242">
        <v>18</v>
      </c>
      <c r="E60" s="242">
        <v>1</v>
      </c>
      <c r="F60" s="282"/>
    </row>
    <row r="61" spans="1:6" ht="18">
      <c r="A61" s="237">
        <v>39694</v>
      </c>
      <c r="B61" s="289">
        <v>160.08</v>
      </c>
      <c r="C61" s="242">
        <v>105</v>
      </c>
      <c r="D61" s="242">
        <v>21</v>
      </c>
      <c r="E61" s="242">
        <v>2</v>
      </c>
      <c r="F61" s="282"/>
    </row>
    <row r="62" spans="1:6" ht="18">
      <c r="A62" s="237">
        <v>39695</v>
      </c>
      <c r="B62" s="289">
        <v>151.71</v>
      </c>
      <c r="C62" s="242">
        <v>99</v>
      </c>
      <c r="D62" s="242">
        <v>21</v>
      </c>
      <c r="E62" s="242">
        <v>3</v>
      </c>
      <c r="F62" s="282"/>
    </row>
    <row r="63" spans="1:6" ht="18">
      <c r="A63" s="237">
        <v>39696</v>
      </c>
      <c r="B63" s="289">
        <v>158.85</v>
      </c>
      <c r="C63" s="242">
        <v>110</v>
      </c>
      <c r="D63" s="242">
        <v>28</v>
      </c>
      <c r="E63" s="242">
        <v>1</v>
      </c>
      <c r="F63" s="282"/>
    </row>
    <row r="64" spans="1:6" ht="18">
      <c r="A64" s="237">
        <v>39697</v>
      </c>
      <c r="B64" s="289">
        <v>48.3</v>
      </c>
      <c r="C64" s="273">
        <v>99</v>
      </c>
      <c r="D64" s="242">
        <v>1</v>
      </c>
      <c r="E64" s="238">
        <v>0</v>
      </c>
      <c r="F64" s="282"/>
    </row>
    <row r="65" spans="1:6" ht="18">
      <c r="A65" s="237">
        <v>39698</v>
      </c>
      <c r="B65" s="289">
        <v>26.5</v>
      </c>
      <c r="C65" s="243">
        <v>114</v>
      </c>
      <c r="D65" s="240">
        <v>1</v>
      </c>
      <c r="E65" s="238">
        <v>0</v>
      </c>
      <c r="F65" s="282"/>
    </row>
    <row r="66" spans="1:6" ht="18">
      <c r="A66" s="237">
        <v>39699</v>
      </c>
      <c r="B66" s="289">
        <v>136.46</v>
      </c>
      <c r="C66" s="242">
        <v>0</v>
      </c>
      <c r="D66" s="240">
        <v>24</v>
      </c>
      <c r="E66" s="238">
        <v>0</v>
      </c>
      <c r="F66" s="282"/>
    </row>
    <row r="67" spans="1:6" ht="18">
      <c r="A67" s="237">
        <v>39700</v>
      </c>
      <c r="B67" s="289">
        <v>157.14</v>
      </c>
      <c r="C67" s="273">
        <v>123</v>
      </c>
      <c r="D67" s="242">
        <v>16</v>
      </c>
      <c r="E67" s="238">
        <v>0</v>
      </c>
      <c r="F67" s="282"/>
    </row>
    <row r="68" spans="1:6" ht="18">
      <c r="A68" s="237">
        <v>39701</v>
      </c>
      <c r="B68" s="289">
        <v>115.55</v>
      </c>
      <c r="C68" s="242">
        <v>111</v>
      </c>
      <c r="D68" s="242">
        <v>12</v>
      </c>
      <c r="E68" s="242">
        <v>1</v>
      </c>
      <c r="F68" s="282"/>
    </row>
    <row r="69" spans="1:6" ht="18">
      <c r="A69" s="237">
        <v>39702</v>
      </c>
      <c r="B69" s="289">
        <v>183.37</v>
      </c>
      <c r="C69" s="242">
        <v>130</v>
      </c>
      <c r="D69" s="242">
        <v>20</v>
      </c>
      <c r="E69" s="283">
        <v>3</v>
      </c>
      <c r="F69" s="282"/>
    </row>
    <row r="70" spans="1:6" ht="18">
      <c r="A70" s="237">
        <v>39703</v>
      </c>
      <c r="B70" s="289">
        <v>170.92</v>
      </c>
      <c r="C70" s="242">
        <v>129</v>
      </c>
      <c r="D70" s="242">
        <v>23</v>
      </c>
      <c r="E70" s="242">
        <v>2</v>
      </c>
      <c r="F70" s="282"/>
    </row>
    <row r="71" spans="1:6" ht="18">
      <c r="A71" s="237">
        <v>39704</v>
      </c>
      <c r="B71" s="289">
        <v>55.78</v>
      </c>
      <c r="C71" s="273">
        <v>103</v>
      </c>
      <c r="D71" s="242">
        <v>4</v>
      </c>
      <c r="E71" s="238">
        <v>0</v>
      </c>
      <c r="F71" s="282"/>
    </row>
    <row r="72" spans="1:6" ht="18">
      <c r="A72" s="237">
        <v>39705</v>
      </c>
      <c r="B72" s="289">
        <v>14.44</v>
      </c>
      <c r="C72" s="243">
        <v>115</v>
      </c>
      <c r="D72" s="238">
        <v>0</v>
      </c>
      <c r="E72" s="238">
        <v>0</v>
      </c>
      <c r="F72" s="282"/>
    </row>
    <row r="73" spans="1:6" ht="18">
      <c r="A73" s="237">
        <v>39706</v>
      </c>
      <c r="B73" s="289">
        <v>163.74</v>
      </c>
      <c r="C73" s="273">
        <v>1</v>
      </c>
      <c r="D73" s="240">
        <v>17</v>
      </c>
      <c r="E73" s="238">
        <v>0</v>
      </c>
      <c r="F73" s="282"/>
    </row>
    <row r="74" spans="1:6" ht="18">
      <c r="A74" s="237">
        <v>39707</v>
      </c>
      <c r="B74" s="289">
        <v>141.25</v>
      </c>
      <c r="C74" s="284">
        <v>154</v>
      </c>
      <c r="D74" s="242">
        <v>9</v>
      </c>
      <c r="E74" s="242">
        <v>3</v>
      </c>
      <c r="F74" s="282"/>
    </row>
    <row r="75" spans="1:6" ht="18">
      <c r="A75" s="237">
        <v>39708</v>
      </c>
      <c r="B75" s="289">
        <v>106.65</v>
      </c>
      <c r="C75" s="242">
        <v>114</v>
      </c>
      <c r="D75" s="242">
        <v>13</v>
      </c>
      <c r="E75" s="241">
        <v>0</v>
      </c>
      <c r="F75" s="282"/>
    </row>
    <row r="76" spans="1:6" ht="18">
      <c r="A76" s="237">
        <v>39709</v>
      </c>
      <c r="B76" s="289">
        <v>183.66</v>
      </c>
      <c r="C76" s="242">
        <v>135</v>
      </c>
      <c r="D76" s="242">
        <v>22</v>
      </c>
      <c r="E76" s="245">
        <v>3</v>
      </c>
      <c r="F76" s="282"/>
    </row>
    <row r="77" spans="1:6" ht="18">
      <c r="A77" s="237">
        <v>39710</v>
      </c>
      <c r="B77" s="289">
        <v>228.92</v>
      </c>
      <c r="C77" s="242">
        <v>117</v>
      </c>
      <c r="D77" s="242">
        <v>16</v>
      </c>
      <c r="E77" s="242">
        <v>2</v>
      </c>
      <c r="F77" s="282"/>
    </row>
    <row r="78" spans="1:6" ht="18">
      <c r="A78" s="237">
        <v>39711</v>
      </c>
      <c r="B78" s="289">
        <v>69.74</v>
      </c>
      <c r="C78" s="245">
        <v>93</v>
      </c>
      <c r="D78" s="242">
        <v>5</v>
      </c>
      <c r="E78" s="242">
        <v>1</v>
      </c>
      <c r="F78" s="282"/>
    </row>
    <row r="79" spans="1:6" ht="18">
      <c r="A79" s="237">
        <v>39712</v>
      </c>
      <c r="B79" s="289">
        <v>20.54</v>
      </c>
      <c r="C79" s="242">
        <v>96</v>
      </c>
      <c r="D79" s="245">
        <v>3</v>
      </c>
      <c r="E79" s="238">
        <v>0</v>
      </c>
      <c r="F79" s="282"/>
    </row>
    <row r="80" spans="1:6" ht="18">
      <c r="A80" s="237">
        <v>39713</v>
      </c>
      <c r="B80" s="289">
        <v>84.74</v>
      </c>
      <c r="C80" s="242">
        <v>0</v>
      </c>
      <c r="D80" s="245">
        <v>7</v>
      </c>
      <c r="E80" s="243">
        <v>1</v>
      </c>
      <c r="F80" s="282"/>
    </row>
    <row r="81" spans="1:6" ht="18">
      <c r="A81" s="237">
        <v>39714</v>
      </c>
      <c r="B81" s="289">
        <v>149.51</v>
      </c>
      <c r="C81" s="245">
        <v>118</v>
      </c>
      <c r="D81" s="242">
        <v>12</v>
      </c>
      <c r="E81" s="243">
        <v>2</v>
      </c>
      <c r="F81" s="282"/>
    </row>
    <row r="82" spans="1:6" ht="18">
      <c r="A82" s="237">
        <v>39715</v>
      </c>
      <c r="B82" s="289">
        <v>152.79</v>
      </c>
      <c r="C82" s="242">
        <v>111</v>
      </c>
      <c r="D82" s="242">
        <v>17</v>
      </c>
      <c r="E82" s="238">
        <v>0</v>
      </c>
      <c r="F82" s="282"/>
    </row>
    <row r="83" spans="1:6" ht="18">
      <c r="A83" s="237">
        <v>39716</v>
      </c>
      <c r="B83" s="289">
        <v>235.83</v>
      </c>
      <c r="C83" s="242">
        <v>92</v>
      </c>
      <c r="D83" s="242">
        <v>17</v>
      </c>
      <c r="E83" s="243">
        <v>2</v>
      </c>
      <c r="F83" s="282"/>
    </row>
    <row r="84" spans="1:6" ht="18">
      <c r="A84" s="237">
        <v>39717</v>
      </c>
      <c r="B84" s="289">
        <v>234.07</v>
      </c>
      <c r="C84" s="242">
        <v>106</v>
      </c>
      <c r="D84" s="242">
        <v>22</v>
      </c>
      <c r="E84" s="243">
        <v>5</v>
      </c>
      <c r="F84" s="282"/>
    </row>
    <row r="85" spans="1:6" ht="18">
      <c r="A85" s="237">
        <v>39718</v>
      </c>
      <c r="B85" s="289">
        <v>32.55</v>
      </c>
      <c r="C85" s="245">
        <v>76</v>
      </c>
      <c r="D85" s="238">
        <v>0</v>
      </c>
      <c r="E85" s="238">
        <v>0</v>
      </c>
      <c r="F85" s="282"/>
    </row>
    <row r="86" spans="1:6" ht="18">
      <c r="A86" s="237">
        <v>39719</v>
      </c>
      <c r="B86" s="289">
        <v>28.1</v>
      </c>
      <c r="C86" s="242">
        <v>85</v>
      </c>
      <c r="D86" s="245">
        <v>2</v>
      </c>
      <c r="E86" s="244">
        <v>1</v>
      </c>
      <c r="F86" s="282"/>
    </row>
    <row r="87" spans="1:6" ht="18">
      <c r="A87" s="237">
        <v>39720</v>
      </c>
      <c r="B87" s="289">
        <v>108.57</v>
      </c>
      <c r="C87" s="245">
        <v>1</v>
      </c>
      <c r="D87" s="245">
        <v>15</v>
      </c>
      <c r="E87" s="238">
        <v>0</v>
      </c>
      <c r="F87" s="282"/>
    </row>
    <row r="88" spans="1:6" ht="18">
      <c r="A88" s="237">
        <v>39721</v>
      </c>
      <c r="B88" s="289">
        <v>249.9</v>
      </c>
      <c r="C88" s="245">
        <v>130</v>
      </c>
      <c r="D88" s="242">
        <v>17</v>
      </c>
      <c r="E88" s="238">
        <v>0</v>
      </c>
      <c r="F88" s="282"/>
    </row>
    <row r="89" spans="1:6" ht="18">
      <c r="A89" s="237"/>
      <c r="B89" s="247"/>
      <c r="C89" s="248"/>
      <c r="D89" s="247">
        <v>0</v>
      </c>
      <c r="E89" s="247">
        <v>0</v>
      </c>
      <c r="F89" s="282"/>
    </row>
    <row r="90" spans="1:5" ht="18">
      <c r="A90" s="251" t="s">
        <v>43</v>
      </c>
      <c r="B90" s="241">
        <f>SUM(B59:B89)</f>
        <v>3800.9000000000005</v>
      </c>
      <c r="C90" s="246">
        <f>SUM(C59:C89)</f>
        <v>2789</v>
      </c>
      <c r="D90" s="246">
        <f>SUM(D59:D89)</f>
        <v>388</v>
      </c>
      <c r="E90" s="246">
        <f>SUM(E59:E89)</f>
        <v>33</v>
      </c>
    </row>
    <row r="91" spans="1:5" ht="18">
      <c r="A91" s="252"/>
      <c r="B91" s="268"/>
      <c r="C91" s="254"/>
      <c r="D91" s="255"/>
      <c r="E91" s="256"/>
    </row>
    <row r="92" spans="1:6" ht="16.5" customHeight="1">
      <c r="A92" s="228"/>
      <c r="B92" s="257"/>
      <c r="C92" s="230"/>
      <c r="D92" s="231"/>
      <c r="E92" s="228"/>
      <c r="F92" s="196" t="s">
        <v>2</v>
      </c>
    </row>
    <row r="93" spans="1:5" ht="20.25">
      <c r="A93" s="258"/>
      <c r="B93" s="259"/>
      <c r="C93" s="260"/>
      <c r="D93" s="261"/>
      <c r="E93" s="258"/>
    </row>
    <row r="94" spans="1:5" ht="20.25">
      <c r="A94" s="258"/>
      <c r="B94" s="259"/>
      <c r="C94" s="260"/>
      <c r="D94" s="261"/>
      <c r="E94" s="258"/>
    </row>
    <row r="95" spans="1:5" ht="20.25">
      <c r="A95" s="258"/>
      <c r="B95" s="259"/>
      <c r="C95" s="260"/>
      <c r="D95" s="261"/>
      <c r="E95" s="258"/>
    </row>
    <row r="96" spans="1:5" ht="20.25">
      <c r="A96" s="258"/>
      <c r="B96" s="259"/>
      <c r="C96" s="260"/>
      <c r="D96" s="261"/>
      <c r="E96" s="258"/>
    </row>
  </sheetData>
  <sheetProtection/>
  <printOptions horizontalCentered="1"/>
  <pageMargins left="0.7" right="0.7" top="0.75" bottom="0.75" header="0.3" footer="0.3"/>
  <pageSetup fitToHeight="2" horizontalDpi="600" verticalDpi="600" orientation="portrait" scale="6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2008-10-13T18:13:10Z</cp:lastPrinted>
  <dcterms:created xsi:type="dcterms:W3CDTF">2005-03-11T00:18:31Z</dcterms:created>
  <dcterms:modified xsi:type="dcterms:W3CDTF">2008-10-14T18:14:38Z</dcterms:modified>
  <cp:category/>
  <cp:version/>
  <cp:contentType/>
  <cp:contentStatus/>
</cp:coreProperties>
</file>