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3"/>
  </bookViews>
  <sheets>
    <sheet name="BP JAN " sheetId="1" r:id="rId1"/>
    <sheet name="BP FEB " sheetId="2" r:id="rId2"/>
    <sheet name="BP MAR" sheetId="3" r:id="rId3"/>
    <sheet name="BP APRIL" sheetId="4" r:id="rId4"/>
  </sheets>
  <externalReferences>
    <externalReference r:id="rId7"/>
  </externalReferences>
  <definedNames>
    <definedName name="_xlnm.Print_Area" localSheetId="1">'BP FEB '!$A$1:$E$90</definedName>
    <definedName name="_xlnm.Print_Area" localSheetId="0">'BP JAN '!$A$1:$E$93</definedName>
  </definedNames>
  <calcPr fullCalcOnLoad="1"/>
</workbook>
</file>

<file path=xl/sharedStrings.xml><?xml version="1.0" encoding="utf-8"?>
<sst xmlns="http://schemas.openxmlformats.org/spreadsheetml/2006/main" count="209" uniqueCount="50">
  <si>
    <t>CLOVER FLAT LANDFILL DISPOSAL AND RECYCLING REPORT</t>
  </si>
  <si>
    <t>MONTH OF JANUARY 2008</t>
  </si>
  <si>
    <t xml:space="preserve"> </t>
  </si>
  <si>
    <t xml:space="preserve">TONS OF INCOMING SOLID WASTE FOR DISPOSAL </t>
  </si>
  <si>
    <t>PUBLIC</t>
  </si>
  <si>
    <t>UVDS</t>
  </si>
  <si>
    <t>UVR RECYCLED</t>
  </si>
  <si>
    <t>UVDS-Green / Wood residential and commercial curbside carts</t>
  </si>
  <si>
    <t>UVR-Green / Wood / Straw residential and commercial drop boxes</t>
  </si>
  <si>
    <t>UVR Asphalt / residential and commercial drop boxes</t>
  </si>
  <si>
    <t>UVR Dirt / residential and commercial drop boxes</t>
  </si>
  <si>
    <t>UVR Concrete / residential and commercial drop boxes</t>
  </si>
  <si>
    <t xml:space="preserve">  </t>
  </si>
  <si>
    <t xml:space="preserve">    Cardboard</t>
  </si>
  <si>
    <t xml:space="preserve">    Paper</t>
  </si>
  <si>
    <t xml:space="preserve">    Plastic</t>
  </si>
  <si>
    <t xml:space="preserve">    Glass</t>
  </si>
  <si>
    <t xml:space="preserve">    Metal/Aluminum</t>
  </si>
  <si>
    <t xml:space="preserve">    Oil</t>
  </si>
  <si>
    <t xml:space="preserve">    Batteries</t>
  </si>
  <si>
    <t xml:space="preserve">    CRT/TVs</t>
  </si>
  <si>
    <t xml:space="preserve">    Tires</t>
  </si>
  <si>
    <t xml:space="preserve">    Fluorescent Lamps</t>
  </si>
  <si>
    <t xml:space="preserve">     Paint </t>
  </si>
  <si>
    <t xml:space="preserve">    Switches</t>
  </si>
  <si>
    <t xml:space="preserve">CFL PUBLIC RECYCLED  </t>
  </si>
  <si>
    <t xml:space="preserve">Green / Wood </t>
  </si>
  <si>
    <t>Asphalt</t>
  </si>
  <si>
    <t xml:space="preserve">Dirt </t>
  </si>
  <si>
    <t>Concrete</t>
  </si>
  <si>
    <t>Metals</t>
  </si>
  <si>
    <t>TOTAL RECYCLED TONS</t>
  </si>
  <si>
    <t xml:space="preserve">TOTAL TONS RECEIVED BY CFL </t>
  </si>
  <si>
    <t xml:space="preserve">TOTAL TONS RECYCLED  </t>
  </si>
  <si>
    <t xml:space="preserve">TOTAL TONS &amp; % SOLID WASTE DISPOSED </t>
  </si>
  <si>
    <t>TONS USED FOR ADC (GROUND)</t>
  </si>
  <si>
    <t xml:space="preserve">CU YD of Clean Green Shipped to UVR  </t>
  </si>
  <si>
    <t xml:space="preserve">CU YD of Clean Green Shipped to Biomas  </t>
  </si>
  <si>
    <t>TOTAL INCOMING TONS/VEHS PER DAY</t>
  </si>
  <si>
    <t>TONS</t>
  </si>
  <si>
    <t># VEHS PUBLIC</t>
  </si>
  <si>
    <t>#VEHS UVDS</t>
  </si>
  <si>
    <t># VEHS UVR</t>
  </si>
  <si>
    <t>TOTAL INCOMING TONS</t>
  </si>
  <si>
    <r>
      <t>UVR DROP OFF/BUYBACK  RECYCLABLES BREAKDOWN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(BASED ON WEIGHTS SHIPPED)</t>
    </r>
  </si>
  <si>
    <t>MONTH OF FEBRUARY 2008</t>
  </si>
  <si>
    <t xml:space="preserve">    Freon</t>
  </si>
  <si>
    <t xml:space="preserve">    Paint</t>
  </si>
  <si>
    <t>MONTH OF MARCH 2008</t>
  </si>
  <si>
    <t>MONTH OF APRIL 2008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</si>
</sst>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mmm\-yyyy"/>
    <numFmt numFmtId="168" formatCode="0.0"/>
    <numFmt numFmtId="169" formatCode="0.000"/>
    <numFmt numFmtId="170" formatCode="[$-409]dddd\,\ mmmm\ dd\,\ yyyy"/>
    <numFmt numFmtId="171" formatCode="[$-409]h:mm:ss\ AM/PM"/>
  </numFmts>
  <fonts count="3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6" xfId="0" applyFont="1" applyFill="1" applyBorder="1" applyAlignment="1">
      <alignment horizontal="left" vertical="justify"/>
    </xf>
    <xf numFmtId="0" fontId="8" fillId="0" borderId="0" xfId="0" applyFont="1" applyFill="1" applyBorder="1" applyAlignment="1">
      <alignment horizontal="right" vertical="justify"/>
    </xf>
    <xf numFmtId="2" fontId="9" fillId="0" borderId="0" xfId="42" applyNumberFormat="1" applyFont="1" applyFill="1" applyBorder="1" applyAlignment="1">
      <alignment/>
    </xf>
    <xf numFmtId="164" fontId="7" fillId="0" borderId="0" xfId="42" applyNumberFormat="1" applyFont="1" applyFill="1" applyAlignment="1">
      <alignment horizontal="left" vertical="justify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 vertical="justify"/>
    </xf>
    <xf numFmtId="2" fontId="8" fillId="0" borderId="0" xfId="42" applyNumberFormat="1" applyFont="1" applyFill="1" applyBorder="1" applyAlignment="1">
      <alignment/>
    </xf>
    <xf numFmtId="10" fontId="7" fillId="0" borderId="0" xfId="42" applyNumberFormat="1" applyFont="1" applyFill="1" applyAlignment="1">
      <alignment horizontal="right" vertical="justify"/>
    </xf>
    <xf numFmtId="0" fontId="11" fillId="0" borderId="0" xfId="0" applyFont="1" applyFill="1" applyBorder="1" applyAlignment="1">
      <alignment horizontal="right" vertical="justify"/>
    </xf>
    <xf numFmtId="0" fontId="7" fillId="0" borderId="0" xfId="0" applyFont="1" applyFill="1" applyBorder="1" applyAlignment="1">
      <alignment horizontal="left" vertical="justify"/>
    </xf>
    <xf numFmtId="2" fontId="7" fillId="0" borderId="16" xfId="42" applyNumberFormat="1" applyFont="1" applyFill="1" applyBorder="1" applyAlignment="1">
      <alignment/>
    </xf>
    <xf numFmtId="2" fontId="7" fillId="0" borderId="0" xfId="42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164" fontId="7" fillId="0" borderId="0" xfId="42" applyNumberFormat="1" applyFont="1" applyFill="1" applyBorder="1" applyAlignment="1">
      <alignment/>
    </xf>
    <xf numFmtId="164" fontId="7" fillId="0" borderId="0" xfId="42" applyNumberFormat="1" applyFont="1" applyFill="1" applyBorder="1" applyAlignment="1">
      <alignment horizontal="right"/>
    </xf>
    <xf numFmtId="164" fontId="10" fillId="0" borderId="0" xfId="42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42" applyNumberFormat="1" applyFont="1" applyFill="1" applyBorder="1" applyAlignment="1">
      <alignment/>
    </xf>
    <xf numFmtId="164" fontId="8" fillId="0" borderId="0" xfId="42" applyNumberFormat="1" applyFont="1" applyFill="1" applyBorder="1" applyAlignment="1">
      <alignment horizontal="right"/>
    </xf>
    <xf numFmtId="2" fontId="8" fillId="0" borderId="17" xfId="42" applyNumberFormat="1" applyFont="1" applyFill="1" applyBorder="1" applyAlignment="1">
      <alignment horizontal="right"/>
    </xf>
    <xf numFmtId="164" fontId="7" fillId="0" borderId="0" xfId="42" applyNumberFormat="1" applyFont="1" applyFill="1" applyBorder="1" applyAlignment="1">
      <alignment/>
    </xf>
    <xf numFmtId="2" fontId="8" fillId="0" borderId="18" xfId="42" applyNumberFormat="1" applyFont="1" applyFill="1" applyBorder="1" applyAlignment="1">
      <alignment horizontal="right"/>
    </xf>
    <xf numFmtId="2" fontId="7" fillId="0" borderId="0" xfId="42" applyNumberFormat="1" applyFont="1" applyFill="1" applyBorder="1" applyAlignment="1">
      <alignment horizontal="right"/>
    </xf>
    <xf numFmtId="0" fontId="9" fillId="0" borderId="19" xfId="0" applyFont="1" applyFill="1" applyBorder="1" applyAlignment="1">
      <alignment/>
    </xf>
    <xf numFmtId="164" fontId="8" fillId="0" borderId="20" xfId="42" applyNumberFormat="1" applyFont="1" applyFill="1" applyBorder="1" applyAlignment="1">
      <alignment/>
    </xf>
    <xf numFmtId="164" fontId="8" fillId="0" borderId="20" xfId="42" applyNumberFormat="1" applyFont="1" applyFill="1" applyBorder="1" applyAlignment="1">
      <alignment horizontal="right"/>
    </xf>
    <xf numFmtId="2" fontId="8" fillId="0" borderId="21" xfId="42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164" fontId="8" fillId="0" borderId="0" xfId="42" applyNumberFormat="1" applyFont="1" applyFill="1" applyAlignment="1">
      <alignment/>
    </xf>
    <xf numFmtId="2" fontId="8" fillId="0" borderId="0" xfId="42" applyNumberFormat="1" applyFont="1" applyFill="1" applyAlignment="1">
      <alignment/>
    </xf>
    <xf numFmtId="2" fontId="8" fillId="0" borderId="0" xfId="42" applyNumberFormat="1" applyFont="1" applyFill="1" applyBorder="1" applyAlignment="1">
      <alignment horizontal="right"/>
    </xf>
    <xf numFmtId="164" fontId="8" fillId="0" borderId="0" xfId="42" applyNumberFormat="1" applyFont="1" applyFill="1" applyBorder="1" applyAlignment="1">
      <alignment horizontal="center"/>
    </xf>
    <xf numFmtId="169" fontId="8" fillId="0" borderId="0" xfId="42" applyNumberFormat="1" applyFont="1" applyFill="1" applyBorder="1" applyAlignment="1">
      <alignment horizontal="right"/>
    </xf>
    <xf numFmtId="164" fontId="8" fillId="0" borderId="22" xfId="42" applyNumberFormat="1" applyFont="1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42" applyNumberFormat="1" applyFont="1" applyFill="1" applyAlignment="1">
      <alignment horizontal="right"/>
    </xf>
    <xf numFmtId="168" fontId="8" fillId="0" borderId="0" xfId="42" applyNumberFormat="1" applyFont="1" applyFill="1" applyBorder="1" applyAlignment="1">
      <alignment/>
    </xf>
    <xf numFmtId="164" fontId="7" fillId="0" borderId="0" xfId="42" applyNumberFormat="1" applyFont="1" applyFill="1" applyAlignment="1">
      <alignment/>
    </xf>
    <xf numFmtId="0" fontId="8" fillId="0" borderId="0" xfId="0" applyFont="1" applyFill="1" applyAlignment="1">
      <alignment horizontal="left" vertical="justify"/>
    </xf>
    <xf numFmtId="2" fontId="8" fillId="0" borderId="17" xfId="42" applyNumberFormat="1" applyFont="1" applyFill="1" applyBorder="1" applyAlignment="1">
      <alignment/>
    </xf>
    <xf numFmtId="2" fontId="8" fillId="0" borderId="18" xfId="0" applyNumberFormat="1" applyFont="1" applyFill="1" applyBorder="1" applyAlignment="1">
      <alignment horizontal="right"/>
    </xf>
    <xf numFmtId="2" fontId="8" fillId="0" borderId="18" xfId="42" applyNumberFormat="1" applyFont="1" applyFill="1" applyBorder="1" applyAlignment="1">
      <alignment/>
    </xf>
    <xf numFmtId="0" fontId="10" fillId="0" borderId="0" xfId="0" applyFont="1" applyFill="1" applyAlignment="1">
      <alignment horizontal="left"/>
    </xf>
    <xf numFmtId="1" fontId="7" fillId="0" borderId="0" xfId="0" applyNumberFormat="1" applyFont="1" applyFill="1" applyBorder="1" applyAlignment="1">
      <alignment horizontal="right" vertical="justify"/>
    </xf>
    <xf numFmtId="0" fontId="9" fillId="0" borderId="0" xfId="0" applyFont="1" applyFill="1" applyBorder="1" applyAlignment="1">
      <alignment horizontal="left" vertical="justify"/>
    </xf>
    <xf numFmtId="2" fontId="7" fillId="0" borderId="16" xfId="0" applyNumberFormat="1" applyFont="1" applyFill="1" applyBorder="1" applyAlignment="1">
      <alignment horizontal="right" vertical="justify"/>
    </xf>
    <xf numFmtId="0" fontId="13" fillId="0" borderId="0" xfId="0" applyFont="1" applyFill="1" applyBorder="1" applyAlignment="1">
      <alignment horizontal="left" vertical="justify"/>
    </xf>
    <xf numFmtId="2" fontId="10" fillId="0" borderId="0" xfId="42" applyNumberFormat="1" applyFont="1" applyFill="1" applyBorder="1" applyAlignment="1">
      <alignment/>
    </xf>
    <xf numFmtId="0" fontId="9" fillId="0" borderId="0" xfId="0" applyFont="1" applyFill="1" applyAlignment="1">
      <alignment horizontal="left" vertical="justify"/>
    </xf>
    <xf numFmtId="2" fontId="7" fillId="0" borderId="17" xfId="42" applyNumberFormat="1" applyFont="1" applyFill="1" applyBorder="1" applyAlignment="1">
      <alignment horizontal="right"/>
    </xf>
    <xf numFmtId="10" fontId="7" fillId="0" borderId="17" xfId="42" applyNumberFormat="1" applyFont="1" applyFill="1" applyBorder="1" applyAlignment="1">
      <alignment horizontal="center" vertical="justify"/>
    </xf>
    <xf numFmtId="2" fontId="9" fillId="0" borderId="0" xfId="0" applyNumberFormat="1" applyFont="1" applyFill="1" applyAlignment="1">
      <alignment horizontal="left" vertical="justify" readingOrder="1"/>
    </xf>
    <xf numFmtId="0" fontId="1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2" fontId="7" fillId="0" borderId="18" xfId="42" applyNumberFormat="1" applyFont="1" applyFill="1" applyBorder="1" applyAlignment="1">
      <alignment horizontal="right" vertical="justify"/>
    </xf>
    <xf numFmtId="2" fontId="14" fillId="0" borderId="0" xfId="42" applyNumberFormat="1" applyFont="1" applyFill="1" applyBorder="1" applyAlignment="1">
      <alignment horizontal="right" vertical="justify"/>
    </xf>
    <xf numFmtId="2" fontId="7" fillId="0" borderId="17" xfId="42" applyNumberFormat="1" applyFont="1" applyFill="1" applyBorder="1" applyAlignment="1">
      <alignment horizontal="right" vertical="justify"/>
    </xf>
    <xf numFmtId="14" fontId="9" fillId="0" borderId="0" xfId="0" applyNumberFormat="1" applyFont="1" applyFill="1" applyAlignment="1">
      <alignment horizontal="left"/>
    </xf>
    <xf numFmtId="165" fontId="8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165" fontId="9" fillId="0" borderId="0" xfId="42" applyNumberFormat="1" applyFont="1" applyFill="1" applyAlignment="1">
      <alignment/>
    </xf>
    <xf numFmtId="0" fontId="15" fillId="0" borderId="0" xfId="0" applyFont="1" applyFill="1" applyBorder="1" applyAlignment="1">
      <alignment horizontal="left" vertical="justify"/>
    </xf>
    <xf numFmtId="2" fontId="10" fillId="0" borderId="0" xfId="0" applyNumberFormat="1" applyFont="1" applyFill="1" applyAlignment="1">
      <alignment/>
    </xf>
    <xf numFmtId="2" fontId="7" fillId="0" borderId="17" xfId="42" applyNumberFormat="1" applyFont="1" applyFill="1" applyBorder="1" applyAlignment="1">
      <alignment/>
    </xf>
    <xf numFmtId="14" fontId="13" fillId="0" borderId="0" xfId="0" applyNumberFormat="1" applyFont="1" applyFill="1" applyBorder="1" applyAlignment="1">
      <alignment horizontal="left"/>
    </xf>
    <xf numFmtId="165" fontId="13" fillId="0" borderId="0" xfId="42" applyNumberFormat="1" applyFont="1" applyFill="1" applyBorder="1" applyAlignment="1">
      <alignment/>
    </xf>
    <xf numFmtId="165" fontId="10" fillId="0" borderId="0" xfId="42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14" fontId="13" fillId="0" borderId="0" xfId="0" applyNumberFormat="1" applyFont="1" applyFill="1" applyBorder="1" applyAlignment="1">
      <alignment/>
    </xf>
    <xf numFmtId="14" fontId="13" fillId="0" borderId="0" xfId="0" applyNumberFormat="1" applyFont="1" applyFill="1" applyBorder="1" applyAlignment="1">
      <alignment horizontal="right"/>
    </xf>
    <xf numFmtId="2" fontId="13" fillId="0" borderId="0" xfId="0" applyNumberFormat="1" applyFont="1" applyFill="1" applyBorder="1" applyAlignment="1">
      <alignment/>
    </xf>
    <xf numFmtId="165" fontId="7" fillId="0" borderId="1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2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14" fontId="8" fillId="0" borderId="0" xfId="0" applyNumberFormat="1" applyFont="1" applyFill="1" applyAlignment="1">
      <alignment/>
    </xf>
    <xf numFmtId="164" fontId="8" fillId="0" borderId="0" xfId="42" applyNumberFormat="1" applyFont="1" applyFill="1" applyBorder="1" applyAlignment="1">
      <alignment/>
    </xf>
    <xf numFmtId="0" fontId="8" fillId="0" borderId="0" xfId="42" applyNumberFormat="1" applyFont="1" applyFill="1" applyBorder="1" applyAlignment="1">
      <alignment horizontal="center"/>
    </xf>
    <xf numFmtId="164" fontId="8" fillId="0" borderId="17" xfId="42" applyNumberFormat="1" applyFont="1" applyFill="1" applyBorder="1" applyAlignment="1">
      <alignment horizontal="center"/>
    </xf>
    <xf numFmtId="0" fontId="8" fillId="0" borderId="17" xfId="42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43" fontId="8" fillId="0" borderId="0" xfId="42" applyNumberFormat="1" applyFont="1" applyFill="1" applyAlignment="1">
      <alignment horizontal="center"/>
    </xf>
    <xf numFmtId="0" fontId="8" fillId="0" borderId="0" xfId="42" applyNumberFormat="1" applyFont="1" applyFill="1" applyAlignment="1">
      <alignment horizontal="center"/>
    </xf>
    <xf numFmtId="43" fontId="8" fillId="0" borderId="22" xfId="42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2" fontId="11" fillId="0" borderId="0" xfId="0" applyNumberFormat="1" applyFont="1" applyAlignment="1">
      <alignment/>
    </xf>
    <xf numFmtId="168" fontId="8" fillId="0" borderId="23" xfId="42" applyNumberFormat="1" applyFont="1" applyFill="1" applyBorder="1" applyAlignment="1">
      <alignment/>
    </xf>
    <xf numFmtId="164" fontId="8" fillId="0" borderId="0" xfId="42" applyNumberFormat="1" applyFont="1" applyFill="1" applyAlignment="1">
      <alignment horizontal="center"/>
    </xf>
    <xf numFmtId="0" fontId="8" fillId="0" borderId="0" xfId="0" applyNumberFormat="1" applyFont="1" applyAlignment="1">
      <alignment horizontal="center"/>
    </xf>
    <xf numFmtId="164" fontId="16" fillId="0" borderId="0" xfId="42" applyNumberFormat="1" applyFont="1" applyFill="1" applyAlignment="1">
      <alignment horizontal="center"/>
    </xf>
    <xf numFmtId="1" fontId="8" fillId="0" borderId="0" xfId="0" applyNumberFormat="1" applyFont="1" applyAlignment="1">
      <alignment horizontal="center"/>
    </xf>
    <xf numFmtId="164" fontId="16" fillId="0" borderId="17" xfId="42" applyNumberFormat="1" applyFont="1" applyFill="1" applyBorder="1" applyAlignment="1">
      <alignment horizontal="center"/>
    </xf>
    <xf numFmtId="1" fontId="16" fillId="0" borderId="17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8" fillId="0" borderId="0" xfId="42" applyNumberFormat="1" applyFont="1" applyFill="1" applyAlignment="1">
      <alignment/>
    </xf>
    <xf numFmtId="164" fontId="13" fillId="0" borderId="0" xfId="42" applyNumberFormat="1" applyFont="1" applyFill="1" applyAlignment="1">
      <alignment/>
    </xf>
    <xf numFmtId="2" fontId="13" fillId="0" borderId="0" xfId="42" applyNumberFormat="1" applyFont="1" applyFill="1" applyAlignment="1">
      <alignment/>
    </xf>
    <xf numFmtId="164" fontId="13" fillId="0" borderId="0" xfId="42" applyNumberFormat="1" applyFont="1" applyFill="1" applyAlignment="1">
      <alignment/>
    </xf>
    <xf numFmtId="0" fontId="8" fillId="0" borderId="0" xfId="0" applyNumberFormat="1" applyFont="1" applyAlignment="1">
      <alignment/>
    </xf>
    <xf numFmtId="0" fontId="4" fillId="0" borderId="10" xfId="58" applyFont="1" applyBorder="1" applyAlignment="1">
      <alignment horizontal="left"/>
      <protection/>
    </xf>
    <xf numFmtId="0" fontId="4" fillId="0" borderId="11" xfId="58" applyFont="1" applyBorder="1" applyAlignment="1">
      <alignment horizontal="center"/>
      <protection/>
    </xf>
    <xf numFmtId="2" fontId="4" fillId="0" borderId="11" xfId="58" applyNumberFormat="1" applyFont="1" applyBorder="1" applyAlignment="1">
      <alignment horizontal="center"/>
      <protection/>
    </xf>
    <xf numFmtId="0" fontId="5" fillId="0" borderId="12" xfId="58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6" fillId="0" borderId="0" xfId="58" applyFont="1">
      <alignment/>
      <protection/>
    </xf>
    <xf numFmtId="0" fontId="4" fillId="0" borderId="13" xfId="58" applyFont="1" applyBorder="1" applyAlignment="1">
      <alignment horizontal="left"/>
      <protection/>
    </xf>
    <xf numFmtId="0" fontId="4" fillId="0" borderId="14" xfId="58" applyFont="1" applyBorder="1" applyAlignment="1">
      <alignment horizontal="center"/>
      <protection/>
    </xf>
    <xf numFmtId="2" fontId="4" fillId="0" borderId="14" xfId="58" applyNumberFormat="1" applyFont="1" applyBorder="1" applyAlignment="1">
      <alignment horizontal="center"/>
      <protection/>
    </xf>
    <xf numFmtId="0" fontId="5" fillId="0" borderId="15" xfId="58" applyFont="1" applyBorder="1" applyAlignment="1">
      <alignment horizontal="center"/>
      <protection/>
    </xf>
    <xf numFmtId="0" fontId="4" fillId="0" borderId="0" xfId="58" applyFont="1" applyBorder="1" applyAlignment="1">
      <alignment horizontal="left"/>
      <protection/>
    </xf>
    <xf numFmtId="0" fontId="4" fillId="0" borderId="0" xfId="58" applyFont="1" applyBorder="1" applyAlignment="1">
      <alignment horizontal="center"/>
      <protection/>
    </xf>
    <xf numFmtId="2" fontId="4" fillId="0" borderId="0" xfId="58" applyNumberFormat="1" applyFont="1" applyBorder="1" applyAlignment="1">
      <alignment horizontal="center"/>
      <protection/>
    </xf>
    <xf numFmtId="0" fontId="6" fillId="0" borderId="0" xfId="58" applyFont="1" applyBorder="1">
      <alignment/>
      <protection/>
    </xf>
    <xf numFmtId="0" fontId="7" fillId="0" borderId="16" xfId="58" applyFont="1" applyFill="1" applyBorder="1" applyAlignment="1">
      <alignment horizontal="left" vertical="justify"/>
      <protection/>
    </xf>
    <xf numFmtId="0" fontId="8" fillId="0" borderId="0" xfId="58" applyFont="1" applyFill="1" applyBorder="1" applyAlignment="1">
      <alignment horizontal="right" vertical="justify"/>
      <protection/>
    </xf>
    <xf numFmtId="2" fontId="9" fillId="0" borderId="0" xfId="44" applyNumberFormat="1" applyFont="1" applyFill="1" applyBorder="1" applyAlignment="1">
      <alignment/>
    </xf>
    <xf numFmtId="164" fontId="7" fillId="0" borderId="0" xfId="44" applyNumberFormat="1" applyFont="1" applyFill="1" applyAlignment="1">
      <alignment horizontal="left" vertical="justify"/>
    </xf>
    <xf numFmtId="0" fontId="10" fillId="0" borderId="0" xfId="58" applyFont="1" applyFill="1">
      <alignment/>
      <protection/>
    </xf>
    <xf numFmtId="0" fontId="10" fillId="0" borderId="0" xfId="58" applyFont="1" applyFill="1" applyAlignment="1">
      <alignment horizontal="right"/>
      <protection/>
    </xf>
    <xf numFmtId="0" fontId="8" fillId="0" borderId="0" xfId="58" applyFont="1" applyFill="1" applyBorder="1" applyAlignment="1">
      <alignment horizontal="left" vertical="justify"/>
      <protection/>
    </xf>
    <xf numFmtId="2" fontId="8" fillId="0" borderId="0" xfId="44" applyNumberFormat="1" applyFont="1" applyFill="1" applyBorder="1" applyAlignment="1">
      <alignment/>
    </xf>
    <xf numFmtId="10" fontId="7" fillId="0" borderId="0" xfId="44" applyNumberFormat="1" applyFont="1" applyFill="1" applyAlignment="1">
      <alignment horizontal="right" vertical="justify"/>
    </xf>
    <xf numFmtId="0" fontId="11" fillId="0" borderId="0" xfId="58" applyFont="1" applyFill="1" applyBorder="1" applyAlignment="1">
      <alignment horizontal="right" vertical="justify"/>
      <protection/>
    </xf>
    <xf numFmtId="0" fontId="7" fillId="0" borderId="0" xfId="58" applyFont="1" applyFill="1" applyBorder="1" applyAlignment="1">
      <alignment horizontal="left" vertical="justify"/>
      <protection/>
    </xf>
    <xf numFmtId="2" fontId="7" fillId="0" borderId="16" xfId="44" applyNumberFormat="1" applyFont="1" applyFill="1" applyBorder="1" applyAlignment="1">
      <alignment/>
    </xf>
    <xf numFmtId="2" fontId="7" fillId="0" borderId="0" xfId="44" applyNumberFormat="1" applyFont="1" applyFill="1" applyBorder="1" applyAlignment="1">
      <alignment/>
    </xf>
    <xf numFmtId="0" fontId="7" fillId="0" borderId="16" xfId="58" applyFont="1" applyFill="1" applyBorder="1">
      <alignment/>
      <protection/>
    </xf>
    <xf numFmtId="164" fontId="7" fillId="0" borderId="0" xfId="44" applyNumberFormat="1" applyFont="1" applyFill="1" applyBorder="1" applyAlignment="1">
      <alignment/>
    </xf>
    <xf numFmtId="164" fontId="7" fillId="0" borderId="0" xfId="44" applyNumberFormat="1" applyFont="1" applyFill="1" applyBorder="1" applyAlignment="1">
      <alignment horizontal="right"/>
    </xf>
    <xf numFmtId="164" fontId="10" fillId="0" borderId="0" xfId="44" applyNumberFormat="1" applyFont="1" applyFill="1" applyBorder="1" applyAlignment="1">
      <alignment/>
    </xf>
    <xf numFmtId="0" fontId="8" fillId="0" borderId="0" xfId="58" applyFont="1" applyFill="1" applyBorder="1">
      <alignment/>
      <protection/>
    </xf>
    <xf numFmtId="164" fontId="8" fillId="0" borderId="0" xfId="44" applyNumberFormat="1" applyFont="1" applyFill="1" applyBorder="1" applyAlignment="1">
      <alignment/>
    </xf>
    <xf numFmtId="164" fontId="8" fillId="0" borderId="0" xfId="44" applyNumberFormat="1" applyFont="1" applyFill="1" applyBorder="1" applyAlignment="1">
      <alignment horizontal="right"/>
    </xf>
    <xf numFmtId="2" fontId="8" fillId="0" borderId="17" xfId="44" applyNumberFormat="1" applyFont="1" applyFill="1" applyBorder="1" applyAlignment="1">
      <alignment horizontal="right"/>
    </xf>
    <xf numFmtId="164" fontId="7" fillId="0" borderId="0" xfId="44" applyNumberFormat="1" applyFont="1" applyFill="1" applyBorder="1" applyAlignment="1">
      <alignment/>
    </xf>
    <xf numFmtId="2" fontId="8" fillId="0" borderId="18" xfId="44" applyNumberFormat="1" applyFont="1" applyFill="1" applyBorder="1" applyAlignment="1">
      <alignment horizontal="right"/>
    </xf>
    <xf numFmtId="2" fontId="7" fillId="0" borderId="0" xfId="44" applyNumberFormat="1" applyFont="1" applyFill="1" applyBorder="1" applyAlignment="1">
      <alignment horizontal="right"/>
    </xf>
    <xf numFmtId="0" fontId="9" fillId="0" borderId="19" xfId="58" applyFont="1" applyFill="1" applyBorder="1">
      <alignment/>
      <protection/>
    </xf>
    <xf numFmtId="164" fontId="8" fillId="0" borderId="20" xfId="44" applyNumberFormat="1" applyFont="1" applyFill="1" applyBorder="1" applyAlignment="1">
      <alignment/>
    </xf>
    <xf numFmtId="164" fontId="8" fillId="0" borderId="20" xfId="44" applyNumberFormat="1" applyFont="1" applyFill="1" applyBorder="1" applyAlignment="1">
      <alignment horizontal="right"/>
    </xf>
    <xf numFmtId="2" fontId="8" fillId="0" borderId="21" xfId="44" applyNumberFormat="1" applyFont="1" applyFill="1" applyBorder="1" applyAlignment="1">
      <alignment horizontal="right"/>
    </xf>
    <xf numFmtId="0" fontId="8" fillId="0" borderId="0" xfId="58" applyFont="1">
      <alignment/>
      <protection/>
    </xf>
    <xf numFmtId="164" fontId="8" fillId="0" borderId="0" xfId="44" applyNumberFormat="1" applyFont="1" applyFill="1" applyAlignment="1">
      <alignment/>
    </xf>
    <xf numFmtId="2" fontId="8" fillId="0" borderId="0" xfId="44" applyNumberFormat="1" applyFont="1" applyFill="1" applyAlignment="1">
      <alignment/>
    </xf>
    <xf numFmtId="164" fontId="8" fillId="0" borderId="22" xfId="44" applyNumberFormat="1" applyFont="1" applyFill="1" applyBorder="1" applyAlignment="1">
      <alignment/>
    </xf>
    <xf numFmtId="0" fontId="8" fillId="0" borderId="0" xfId="58" applyFont="1" applyFill="1" applyAlignment="1">
      <alignment/>
      <protection/>
    </xf>
    <xf numFmtId="164" fontId="8" fillId="0" borderId="0" xfId="44" applyNumberFormat="1" applyFont="1" applyFill="1" applyAlignment="1">
      <alignment horizontal="right"/>
    </xf>
    <xf numFmtId="168" fontId="8" fillId="0" borderId="23" xfId="44" applyNumberFormat="1" applyFont="1" applyFill="1" applyBorder="1" applyAlignment="1">
      <alignment/>
    </xf>
    <xf numFmtId="164" fontId="7" fillId="0" borderId="0" xfId="44" applyNumberFormat="1" applyFont="1" applyFill="1" applyAlignment="1">
      <alignment/>
    </xf>
    <xf numFmtId="0" fontId="8" fillId="0" borderId="0" xfId="58" applyFont="1" applyFill="1" applyAlignment="1">
      <alignment horizontal="left" vertical="justify"/>
      <protection/>
    </xf>
    <xf numFmtId="2" fontId="8" fillId="0" borderId="0" xfId="44" applyNumberFormat="1" applyFont="1" applyFill="1" applyBorder="1" applyAlignment="1">
      <alignment horizontal="right"/>
    </xf>
    <xf numFmtId="2" fontId="8" fillId="0" borderId="17" xfId="44" applyNumberFormat="1" applyFont="1" applyFill="1" applyBorder="1" applyAlignment="1">
      <alignment/>
    </xf>
    <xf numFmtId="2" fontId="8" fillId="0" borderId="18" xfId="58" applyNumberFormat="1" applyFont="1" applyFill="1" applyBorder="1" applyAlignment="1">
      <alignment horizontal="right"/>
      <protection/>
    </xf>
    <xf numFmtId="2" fontId="8" fillId="0" borderId="18" xfId="44" applyNumberFormat="1" applyFont="1" applyFill="1" applyBorder="1" applyAlignment="1">
      <alignment/>
    </xf>
    <xf numFmtId="0" fontId="10" fillId="0" borderId="0" xfId="58" applyFont="1" applyFill="1" applyAlignment="1">
      <alignment horizontal="left"/>
      <protection/>
    </xf>
    <xf numFmtId="1" fontId="7" fillId="0" borderId="0" xfId="58" applyNumberFormat="1" applyFont="1" applyFill="1" applyBorder="1" applyAlignment="1">
      <alignment horizontal="right" vertical="justify"/>
      <protection/>
    </xf>
    <xf numFmtId="0" fontId="9" fillId="0" borderId="0" xfId="58" applyFont="1" applyFill="1" applyBorder="1" applyAlignment="1">
      <alignment horizontal="left" vertical="justify"/>
      <protection/>
    </xf>
    <xf numFmtId="2" fontId="7" fillId="0" borderId="16" xfId="58" applyNumberFormat="1" applyFont="1" applyFill="1" applyBorder="1" applyAlignment="1">
      <alignment horizontal="right" vertical="justify"/>
      <protection/>
    </xf>
    <xf numFmtId="0" fontId="13" fillId="0" borderId="0" xfId="58" applyFont="1" applyFill="1" applyBorder="1" applyAlignment="1">
      <alignment horizontal="left" vertical="justify"/>
      <protection/>
    </xf>
    <xf numFmtId="2" fontId="10" fillId="0" borderId="0" xfId="44" applyNumberFormat="1" applyFont="1" applyFill="1" applyBorder="1" applyAlignment="1">
      <alignment/>
    </xf>
    <xf numFmtId="0" fontId="0" fillId="0" borderId="0" xfId="58" applyFont="1">
      <alignment/>
      <protection/>
    </xf>
    <xf numFmtId="0" fontId="9" fillId="0" borderId="0" xfId="58" applyFont="1" applyFill="1" applyAlignment="1">
      <alignment horizontal="left" vertical="justify"/>
      <protection/>
    </xf>
    <xf numFmtId="2" fontId="7" fillId="0" borderId="17" xfId="44" applyNumberFormat="1" applyFont="1" applyFill="1" applyBorder="1" applyAlignment="1">
      <alignment horizontal="right"/>
    </xf>
    <xf numFmtId="10" fontId="7" fillId="0" borderId="17" xfId="44" applyNumberFormat="1" applyFont="1" applyFill="1" applyBorder="1" applyAlignment="1">
      <alignment horizontal="center" vertical="justify"/>
    </xf>
    <xf numFmtId="2" fontId="9" fillId="0" borderId="0" xfId="58" applyNumberFormat="1" applyFont="1" applyFill="1" applyAlignment="1">
      <alignment horizontal="left" vertical="justify" readingOrder="1"/>
      <protection/>
    </xf>
    <xf numFmtId="0" fontId="13" fillId="0" borderId="0" xfId="58" applyFont="1" applyFill="1" applyBorder="1" applyAlignment="1">
      <alignment horizontal="right"/>
      <protection/>
    </xf>
    <xf numFmtId="0" fontId="14" fillId="0" borderId="0" xfId="58" applyFont="1" applyFill="1" applyBorder="1" applyAlignment="1">
      <alignment horizontal="left"/>
      <protection/>
    </xf>
    <xf numFmtId="2" fontId="7" fillId="0" borderId="18" xfId="44" applyNumberFormat="1" applyFont="1" applyFill="1" applyBorder="1" applyAlignment="1">
      <alignment horizontal="right" vertical="justify"/>
    </xf>
    <xf numFmtId="2" fontId="14" fillId="0" borderId="0" xfId="44" applyNumberFormat="1" applyFont="1" applyFill="1" applyBorder="1" applyAlignment="1">
      <alignment horizontal="right" vertical="justify"/>
    </xf>
    <xf numFmtId="2" fontId="7" fillId="0" borderId="17" xfId="44" applyNumberFormat="1" applyFont="1" applyFill="1" applyBorder="1" applyAlignment="1">
      <alignment horizontal="right" vertical="justify"/>
    </xf>
    <xf numFmtId="14" fontId="9" fillId="0" borderId="0" xfId="58" applyNumberFormat="1" applyFont="1" applyFill="1" applyAlignment="1">
      <alignment horizontal="left"/>
      <protection/>
    </xf>
    <xf numFmtId="165" fontId="8" fillId="0" borderId="0" xfId="58" applyNumberFormat="1" applyFont="1" applyFill="1" applyBorder="1" applyAlignment="1">
      <alignment/>
      <protection/>
    </xf>
    <xf numFmtId="165" fontId="9" fillId="0" borderId="0" xfId="58" applyNumberFormat="1" applyFont="1" applyFill="1" applyBorder="1" applyAlignment="1">
      <alignment/>
      <protection/>
    </xf>
    <xf numFmtId="2" fontId="9" fillId="0" borderId="0" xfId="58" applyNumberFormat="1" applyFont="1" applyFill="1" applyBorder="1">
      <alignment/>
      <protection/>
    </xf>
    <xf numFmtId="165" fontId="9" fillId="0" borderId="0" xfId="44" applyNumberFormat="1" applyFont="1" applyFill="1" applyAlignment="1">
      <alignment/>
    </xf>
    <xf numFmtId="0" fontId="15" fillId="0" borderId="0" xfId="58" applyFont="1" applyFill="1" applyBorder="1" applyAlignment="1">
      <alignment horizontal="left" vertical="justify"/>
      <protection/>
    </xf>
    <xf numFmtId="2" fontId="10" fillId="0" borderId="0" xfId="58" applyNumberFormat="1" applyFont="1" applyFill="1">
      <alignment/>
      <protection/>
    </xf>
    <xf numFmtId="2" fontId="7" fillId="0" borderId="17" xfId="44" applyNumberFormat="1" applyFont="1" applyFill="1" applyBorder="1" applyAlignment="1">
      <alignment/>
    </xf>
    <xf numFmtId="14" fontId="13" fillId="0" borderId="0" xfId="58" applyNumberFormat="1" applyFont="1" applyFill="1" applyBorder="1" applyAlignment="1">
      <alignment horizontal="left"/>
      <protection/>
    </xf>
    <xf numFmtId="165" fontId="13" fillId="0" borderId="0" xfId="44" applyNumberFormat="1" applyFont="1" applyFill="1" applyBorder="1" applyAlignment="1">
      <alignment/>
    </xf>
    <xf numFmtId="165" fontId="10" fillId="0" borderId="0" xfId="44" applyNumberFormat="1" applyFont="1" applyFill="1" applyBorder="1" applyAlignment="1">
      <alignment horizontal="right"/>
    </xf>
    <xf numFmtId="2" fontId="10" fillId="0" borderId="0" xfId="58" applyNumberFormat="1" applyFont="1" applyFill="1" applyBorder="1">
      <alignment/>
      <protection/>
    </xf>
    <xf numFmtId="165" fontId="10" fillId="0" borderId="0" xfId="58" applyNumberFormat="1" applyFont="1" applyFill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Border="1">
      <alignment/>
      <protection/>
    </xf>
    <xf numFmtId="14" fontId="13" fillId="0" borderId="0" xfId="58" applyNumberFormat="1" applyFont="1" applyFill="1" applyBorder="1" applyAlignment="1">
      <alignment/>
      <protection/>
    </xf>
    <xf numFmtId="14" fontId="13" fillId="0" borderId="0" xfId="58" applyNumberFormat="1" applyFont="1" applyFill="1" applyBorder="1" applyAlignment="1">
      <alignment horizontal="right"/>
      <protection/>
    </xf>
    <xf numFmtId="2" fontId="13" fillId="0" borderId="0" xfId="58" applyNumberFormat="1" applyFont="1" applyFill="1" applyBorder="1">
      <alignment/>
      <protection/>
    </xf>
    <xf numFmtId="165" fontId="7" fillId="0" borderId="17" xfId="58" applyNumberFormat="1" applyFont="1" applyFill="1" applyBorder="1">
      <alignment/>
      <protection/>
    </xf>
    <xf numFmtId="0" fontId="0" fillId="0" borderId="0" xfId="58" applyFont="1" applyFill="1">
      <alignment/>
      <protection/>
    </xf>
    <xf numFmtId="0" fontId="13" fillId="0" borderId="0" xfId="58" applyFont="1" applyBorder="1" applyAlignment="1">
      <alignment/>
      <protection/>
    </xf>
    <xf numFmtId="0" fontId="13" fillId="0" borderId="0" xfId="58" applyFont="1" applyBorder="1" applyAlignment="1">
      <alignment horizontal="right"/>
      <protection/>
    </xf>
    <xf numFmtId="0" fontId="13" fillId="0" borderId="0" xfId="58" applyFont="1">
      <alignment/>
      <protection/>
    </xf>
    <xf numFmtId="0" fontId="13" fillId="0" borderId="0" xfId="58" applyFont="1" applyAlignment="1">
      <alignment/>
      <protection/>
    </xf>
    <xf numFmtId="0" fontId="13" fillId="0" borderId="0" xfId="58" applyFont="1" applyAlignment="1">
      <alignment horizontal="right"/>
      <protection/>
    </xf>
    <xf numFmtId="2" fontId="13" fillId="0" borderId="0" xfId="58" applyNumberFormat="1" applyFont="1">
      <alignment/>
      <protection/>
    </xf>
    <xf numFmtId="0" fontId="13" fillId="0" borderId="0" xfId="58" applyFont="1" applyFill="1">
      <alignment/>
      <protection/>
    </xf>
    <xf numFmtId="0" fontId="8" fillId="0" borderId="0" xfId="58" applyFont="1" applyFill="1">
      <alignment/>
      <protection/>
    </xf>
    <xf numFmtId="0" fontId="8" fillId="0" borderId="17" xfId="58" applyFont="1" applyBorder="1">
      <alignment/>
      <protection/>
    </xf>
    <xf numFmtId="0" fontId="8" fillId="0" borderId="17" xfId="58" applyFont="1" applyBorder="1" applyAlignment="1">
      <alignment horizontal="center"/>
      <protection/>
    </xf>
    <xf numFmtId="0" fontId="8" fillId="0" borderId="17" xfId="58" applyFont="1" applyBorder="1" applyAlignment="1">
      <alignment horizontal="center" wrapText="1"/>
      <protection/>
    </xf>
    <xf numFmtId="14" fontId="8" fillId="0" borderId="0" xfId="58" applyNumberFormat="1" applyFont="1" applyFill="1">
      <alignment/>
      <protection/>
    </xf>
    <xf numFmtId="164" fontId="8" fillId="0" borderId="0" xfId="44" applyNumberFormat="1" applyFont="1" applyFill="1" applyBorder="1" applyAlignment="1">
      <alignment horizontal="center"/>
    </xf>
    <xf numFmtId="1" fontId="8" fillId="0" borderId="0" xfId="58" applyNumberFormat="1" applyFont="1" applyFill="1" applyBorder="1" applyAlignment="1">
      <alignment horizontal="center"/>
      <protection/>
    </xf>
    <xf numFmtId="0" fontId="8" fillId="0" borderId="0" xfId="58" applyNumberFormat="1" applyFont="1" applyFill="1" applyAlignment="1">
      <alignment horizontal="center"/>
      <protection/>
    </xf>
    <xf numFmtId="164" fontId="8" fillId="0" borderId="0" xfId="44" applyNumberFormat="1" applyFont="1" applyFill="1" applyAlignment="1">
      <alignment horizontal="center"/>
    </xf>
    <xf numFmtId="0" fontId="8" fillId="0" borderId="0" xfId="44" applyNumberFormat="1" applyFont="1" applyFill="1" applyAlignment="1">
      <alignment horizontal="center"/>
    </xf>
    <xf numFmtId="0" fontId="8" fillId="0" borderId="0" xfId="44" applyNumberFormat="1" applyFont="1" applyFill="1" applyBorder="1" applyAlignment="1">
      <alignment horizontal="center"/>
    </xf>
    <xf numFmtId="1" fontId="8" fillId="0" borderId="0" xfId="58" applyNumberFormat="1" applyFont="1" applyBorder="1" applyAlignment="1">
      <alignment horizontal="center"/>
      <protection/>
    </xf>
    <xf numFmtId="0" fontId="8" fillId="0" borderId="0" xfId="58" applyNumberFormat="1" applyFont="1" applyAlignment="1">
      <alignment horizontal="center"/>
      <protection/>
    </xf>
    <xf numFmtId="1" fontId="8" fillId="0" borderId="0" xfId="58" applyNumberFormat="1" applyFont="1" applyAlignment="1">
      <alignment horizontal="center"/>
      <protection/>
    </xf>
    <xf numFmtId="164" fontId="8" fillId="0" borderId="17" xfId="44" applyNumberFormat="1" applyFont="1" applyFill="1" applyBorder="1" applyAlignment="1">
      <alignment horizontal="center"/>
    </xf>
    <xf numFmtId="1" fontId="8" fillId="0" borderId="17" xfId="58" applyNumberFormat="1" applyFont="1" applyBorder="1" applyAlignment="1">
      <alignment horizontal="center"/>
      <protection/>
    </xf>
    <xf numFmtId="0" fontId="8" fillId="0" borderId="17" xfId="58" applyNumberFormat="1" applyFont="1" applyBorder="1" applyAlignment="1">
      <alignment horizontal="center"/>
      <protection/>
    </xf>
    <xf numFmtId="0" fontId="8" fillId="0" borderId="17" xfId="44" applyNumberFormat="1" applyFont="1" applyFill="1" applyBorder="1" applyAlignment="1">
      <alignment horizontal="center"/>
    </xf>
    <xf numFmtId="0" fontId="8" fillId="0" borderId="0" xfId="58" applyFont="1" applyAlignment="1">
      <alignment horizontal="right"/>
      <protection/>
    </xf>
    <xf numFmtId="0" fontId="10" fillId="0" borderId="0" xfId="58" applyFont="1" applyAlignment="1">
      <alignment horizontal="left"/>
      <protection/>
    </xf>
    <xf numFmtId="164" fontId="8" fillId="0" borderId="17" xfId="44" applyNumberFormat="1" applyFont="1" applyFill="1" applyBorder="1" applyAlignment="1">
      <alignment/>
    </xf>
    <xf numFmtId="164" fontId="13" fillId="0" borderId="0" xfId="44" applyNumberFormat="1" applyFont="1" applyFill="1" applyAlignment="1">
      <alignment/>
    </xf>
    <xf numFmtId="2" fontId="13" fillId="0" borderId="0" xfId="44" applyNumberFormat="1" applyFont="1" applyFill="1" applyAlignment="1">
      <alignment/>
    </xf>
    <xf numFmtId="164" fontId="13" fillId="0" borderId="0" xfId="44" applyNumberFormat="1" applyFont="1" applyFill="1" applyAlignment="1">
      <alignment/>
    </xf>
    <xf numFmtId="164" fontId="8" fillId="0" borderId="0" xfId="58" applyNumberFormat="1" applyFont="1" applyAlignment="1">
      <alignment/>
      <protection/>
    </xf>
    <xf numFmtId="0" fontId="11" fillId="0" borderId="0" xfId="58" applyFont="1">
      <alignment/>
      <protection/>
    </xf>
    <xf numFmtId="0" fontId="11" fillId="0" borderId="0" xfId="58" applyFont="1" applyAlignment="1">
      <alignment/>
      <protection/>
    </xf>
    <xf numFmtId="0" fontId="11" fillId="0" borderId="0" xfId="58" applyFont="1" applyAlignment="1">
      <alignment horizontal="right"/>
      <protection/>
    </xf>
    <xf numFmtId="2" fontId="11" fillId="0" borderId="0" xfId="58" applyNumberFormat="1" applyFont="1">
      <alignment/>
      <protection/>
    </xf>
    <xf numFmtId="0" fontId="0" fillId="0" borderId="0" xfId="58" applyFont="1" applyAlignment="1">
      <alignment/>
      <protection/>
    </xf>
    <xf numFmtId="0" fontId="0" fillId="0" borderId="0" xfId="58" applyFont="1" applyAlignment="1">
      <alignment horizontal="right"/>
      <protection/>
    </xf>
    <xf numFmtId="2" fontId="0" fillId="0" borderId="0" xfId="58" applyNumberFormat="1" applyFont="1">
      <alignment/>
      <protection/>
    </xf>
    <xf numFmtId="164" fontId="8" fillId="0" borderId="22" xfId="44" applyNumberFormat="1" applyFont="1" applyFill="1" applyBorder="1" applyAlignment="1">
      <alignment horizontal="center"/>
    </xf>
    <xf numFmtId="164" fontId="13" fillId="0" borderId="0" xfId="58" applyNumberFormat="1" applyFont="1" applyFill="1">
      <alignment/>
      <protection/>
    </xf>
    <xf numFmtId="0" fontId="16" fillId="0" borderId="17" xfId="58" applyNumberFormat="1" applyFont="1" applyBorder="1" applyAlignment="1">
      <alignment horizontal="center"/>
      <protection/>
    </xf>
    <xf numFmtId="164" fontId="8" fillId="0" borderId="0" xfId="44" applyNumberFormat="1" applyFont="1" applyFill="1" applyAlignment="1">
      <alignment/>
    </xf>
    <xf numFmtId="0" fontId="8" fillId="0" borderId="0" xfId="58" applyNumberFormat="1" applyFont="1" applyAlignment="1">
      <alignment horizontal="center" readingOrder="1"/>
      <protection/>
    </xf>
    <xf numFmtId="0" fontId="8" fillId="0" borderId="0" xfId="58" applyNumberFormat="1" applyFont="1" applyFill="1" applyAlignment="1">
      <alignment horizontal="center" readingOrder="1"/>
      <protection/>
    </xf>
    <xf numFmtId="0" fontId="8" fillId="0" borderId="0" xfId="44" applyNumberFormat="1" applyFont="1" applyFill="1" applyAlignment="1">
      <alignment horizontal="center" readingOrder="1"/>
    </xf>
    <xf numFmtId="0" fontId="8" fillId="0" borderId="17" xfId="58" applyNumberFormat="1" applyFont="1" applyBorder="1" applyAlignment="1">
      <alignment horizontal="center" readingOrder="1"/>
      <protection/>
    </xf>
    <xf numFmtId="0" fontId="8" fillId="0" borderId="0" xfId="58" applyNumberFormat="1" applyFont="1" applyFill="1" applyBorder="1" applyAlignment="1">
      <alignment horizontal="center"/>
      <protection/>
    </xf>
    <xf numFmtId="0" fontId="8" fillId="0" borderId="0" xfId="58" applyNumberFormat="1" applyFont="1" applyFill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Neuman\Desktop\BP%20CFL\2008%20CFL%20%20monthly%20reports%20%20%20Z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0">
        <row r="6">
          <cell r="B6">
            <v>530.65</v>
          </cell>
          <cell r="C6">
            <v>2423.09</v>
          </cell>
        </row>
        <row r="7">
          <cell r="B7">
            <v>75.61</v>
          </cell>
          <cell r="C7">
            <v>72.92</v>
          </cell>
        </row>
        <row r="8">
          <cell r="B8">
            <v>16.05</v>
          </cell>
        </row>
        <row r="9">
          <cell r="D9">
            <v>190.07</v>
          </cell>
        </row>
      </sheetData>
      <sheetData sheetId="1">
        <row r="6">
          <cell r="B6">
            <v>598.42</v>
          </cell>
          <cell r="C6">
            <v>2052.41</v>
          </cell>
        </row>
        <row r="7">
          <cell r="B7">
            <v>76.93</v>
          </cell>
          <cell r="C7">
            <v>220.85</v>
          </cell>
          <cell r="D7">
            <v>106.94</v>
          </cell>
        </row>
        <row r="8">
          <cell r="B8">
            <v>24.88</v>
          </cell>
        </row>
        <row r="9">
          <cell r="B9">
            <v>31.99</v>
          </cell>
          <cell r="D9">
            <v>328.89</v>
          </cell>
        </row>
        <row r="13">
          <cell r="E13">
            <v>29.17</v>
          </cell>
        </row>
        <row r="16">
          <cell r="E16">
            <v>4.36</v>
          </cell>
        </row>
        <row r="17">
          <cell r="E17">
            <v>25.53</v>
          </cell>
        </row>
      </sheetData>
      <sheetData sheetId="2">
        <row r="6">
          <cell r="B6">
            <v>823.76</v>
          </cell>
          <cell r="C6">
            <v>2272.92</v>
          </cell>
        </row>
        <row r="7">
          <cell r="B7">
            <v>202.38</v>
          </cell>
          <cell r="D7">
            <v>139.46</v>
          </cell>
        </row>
        <row r="9">
          <cell r="B9">
            <v>54.46</v>
          </cell>
          <cell r="D9">
            <v>51.74</v>
          </cell>
        </row>
      </sheetData>
      <sheetData sheetId="4">
        <row r="6">
          <cell r="B6">
            <v>1026.89</v>
          </cell>
          <cell r="C6">
            <v>2341.31</v>
          </cell>
        </row>
        <row r="7">
          <cell r="B7">
            <v>131.73</v>
          </cell>
          <cell r="C7">
            <v>106.2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view="pageBreakPreview" zoomScale="75" zoomScaleNormal="75" zoomScaleSheetLayoutView="75" zoomScalePageLayoutView="0" workbookViewId="0" topLeftCell="A1">
      <selection activeCell="D15" sqref="D15"/>
    </sheetView>
  </sheetViews>
  <sheetFormatPr defaultColWidth="9.140625" defaultRowHeight="12.75"/>
  <cols>
    <col min="1" max="1" width="77.140625" style="1" customWidth="1"/>
    <col min="2" max="2" width="15.28125" style="2" customWidth="1"/>
    <col min="3" max="3" width="15.00390625" style="3" customWidth="1"/>
    <col min="4" max="4" width="15.7109375" style="4" customWidth="1"/>
    <col min="5" max="5" width="17.57421875" style="1" customWidth="1"/>
    <col min="6" max="16384" width="9.140625" style="1" customWidth="1"/>
  </cols>
  <sheetData>
    <row r="1" spans="1:6" s="10" customFormat="1" ht="27.75">
      <c r="A1" s="5" t="s">
        <v>0</v>
      </c>
      <c r="B1" s="6"/>
      <c r="C1" s="6"/>
      <c r="D1" s="7"/>
      <c r="E1" s="8"/>
      <c r="F1" s="9"/>
    </row>
    <row r="2" spans="1:6" s="10" customFormat="1" ht="28.5" thickBot="1">
      <c r="A2" s="11" t="s">
        <v>1</v>
      </c>
      <c r="B2" s="12"/>
      <c r="C2" s="12"/>
      <c r="D2" s="13"/>
      <c r="E2" s="14"/>
      <c r="F2" s="9"/>
    </row>
    <row r="3" spans="1:6" s="18" customFormat="1" ht="28.5" thickBot="1">
      <c r="A3" s="15"/>
      <c r="B3" s="16" t="s">
        <v>2</v>
      </c>
      <c r="C3" s="16"/>
      <c r="D3" s="17"/>
      <c r="E3" s="9"/>
      <c r="F3" s="9"/>
    </row>
    <row r="4" spans="1:7" s="23" customFormat="1" ht="21" customHeight="1" thickBot="1">
      <c r="A4" s="19" t="s">
        <v>3</v>
      </c>
      <c r="B4" s="20"/>
      <c r="C4" s="20"/>
      <c r="D4" s="21"/>
      <c r="E4" s="22"/>
      <c r="G4" s="24"/>
    </row>
    <row r="5" spans="1:7" s="23" customFormat="1" ht="20.25">
      <c r="A5" s="25" t="s">
        <v>4</v>
      </c>
      <c r="B5" s="20"/>
      <c r="C5" s="20"/>
      <c r="D5" s="26">
        <f>'[1]Jan'!$B$6</f>
        <v>530.65</v>
      </c>
      <c r="E5" s="27">
        <f>D5/D7</f>
        <v>0.179653591717619</v>
      </c>
      <c r="G5" s="24"/>
    </row>
    <row r="6" spans="1:7" s="23" customFormat="1" ht="21" thickBot="1">
      <c r="A6" s="25" t="s">
        <v>5</v>
      </c>
      <c r="B6" s="28"/>
      <c r="C6" s="28"/>
      <c r="D6" s="26">
        <f>'[1]Jan'!$C$6</f>
        <v>2423.09</v>
      </c>
      <c r="E6" s="27">
        <f>D6/D7</f>
        <v>0.8203464082823809</v>
      </c>
      <c r="G6" s="24"/>
    </row>
    <row r="7" spans="1:7" s="23" customFormat="1" ht="21" customHeight="1" thickBot="1">
      <c r="A7" s="29"/>
      <c r="B7" s="28"/>
      <c r="C7" s="28"/>
      <c r="D7" s="30">
        <f>SUM(D5:D6)</f>
        <v>2953.7400000000002</v>
      </c>
      <c r="E7" s="22"/>
      <c r="G7" s="24"/>
    </row>
    <row r="8" spans="1:7" s="23" customFormat="1" ht="21" customHeight="1" thickBot="1">
      <c r="A8" s="29"/>
      <c r="B8" s="28"/>
      <c r="C8" s="28"/>
      <c r="D8" s="31"/>
      <c r="E8" s="22"/>
      <c r="G8" s="24"/>
    </row>
    <row r="9" spans="1:7" s="23" customFormat="1" ht="21" thickBot="1">
      <c r="A9" s="32" t="s">
        <v>6</v>
      </c>
      <c r="B9" s="33"/>
      <c r="C9" s="34"/>
      <c r="D9" s="31"/>
      <c r="E9" s="35"/>
      <c r="G9" s="24"/>
    </row>
    <row r="10" spans="1:7" s="23" customFormat="1" ht="20.25">
      <c r="A10" s="36" t="s">
        <v>7</v>
      </c>
      <c r="B10" s="37"/>
      <c r="C10" s="38"/>
      <c r="D10" s="39">
        <f>'[1]Jan'!$C$7</f>
        <v>72.92</v>
      </c>
      <c r="E10" s="40"/>
      <c r="F10" s="23" t="s">
        <v>2</v>
      </c>
      <c r="G10" s="24"/>
    </row>
    <row r="11" spans="1:7" s="23" customFormat="1" ht="20.25">
      <c r="A11" s="36" t="s">
        <v>8</v>
      </c>
      <c r="B11" s="37"/>
      <c r="C11" s="38"/>
      <c r="D11" s="39">
        <v>87.82</v>
      </c>
      <c r="E11" s="40"/>
      <c r="G11" s="24"/>
    </row>
    <row r="12" spans="1:7" s="23" customFormat="1" ht="20.25">
      <c r="A12" s="36" t="s">
        <v>9</v>
      </c>
      <c r="B12" s="37"/>
      <c r="C12" s="38"/>
      <c r="D12" s="39">
        <v>54.49</v>
      </c>
      <c r="E12" s="40"/>
      <c r="G12" s="24"/>
    </row>
    <row r="13" spans="1:7" s="23" customFormat="1" ht="20.25">
      <c r="A13" s="36" t="s">
        <v>10</v>
      </c>
      <c r="B13" s="37"/>
      <c r="C13" s="38"/>
      <c r="D13" s="39">
        <f>'[1]Jan'!$D$9</f>
        <v>190.07</v>
      </c>
      <c r="E13" s="40"/>
      <c r="G13" s="24"/>
    </row>
    <row r="14" spans="1:7" s="23" customFormat="1" ht="20.25">
      <c r="A14" s="36" t="s">
        <v>11</v>
      </c>
      <c r="B14" s="37"/>
      <c r="C14" s="38"/>
      <c r="D14" s="41">
        <v>38.71</v>
      </c>
      <c r="E14" s="40"/>
      <c r="G14" s="24"/>
    </row>
    <row r="15" spans="1:7" s="23" customFormat="1" ht="21" thickBot="1">
      <c r="A15" s="36"/>
      <c r="B15" s="37"/>
      <c r="C15" s="38"/>
      <c r="D15" s="42">
        <f>SUM(D10:D14)</f>
        <v>444.01</v>
      </c>
      <c r="E15" s="40"/>
      <c r="G15" s="24"/>
    </row>
    <row r="16" spans="1:7" s="23" customFormat="1" ht="21" thickBot="1">
      <c r="A16" s="43" t="s">
        <v>44</v>
      </c>
      <c r="B16" s="44"/>
      <c r="C16" s="45"/>
      <c r="D16" s="46"/>
      <c r="E16" s="40" t="s">
        <v>12</v>
      </c>
      <c r="G16" s="24"/>
    </row>
    <row r="17" spans="1:7" s="23" customFormat="1" ht="18">
      <c r="A17" s="47" t="s">
        <v>13</v>
      </c>
      <c r="B17" s="48"/>
      <c r="C17" s="48"/>
      <c r="D17" s="49">
        <v>29.4</v>
      </c>
      <c r="E17" s="48"/>
      <c r="G17" s="24"/>
    </row>
    <row r="18" spans="1:7" s="23" customFormat="1" ht="18">
      <c r="A18" s="47" t="s">
        <v>14</v>
      </c>
      <c r="B18" s="48"/>
      <c r="C18" s="48"/>
      <c r="D18" s="50">
        <v>5.11</v>
      </c>
      <c r="E18" s="37"/>
      <c r="G18" s="24"/>
    </row>
    <row r="19" spans="1:7" s="23" customFormat="1" ht="18">
      <c r="A19" s="47" t="s">
        <v>15</v>
      </c>
      <c r="B19" s="48"/>
      <c r="C19" s="48"/>
      <c r="D19" s="49">
        <v>2.63</v>
      </c>
      <c r="E19" s="48"/>
      <c r="G19" s="24"/>
    </row>
    <row r="20" spans="1:7" s="23" customFormat="1" ht="18">
      <c r="A20" s="47" t="s">
        <v>16</v>
      </c>
      <c r="B20" s="48"/>
      <c r="C20" s="48"/>
      <c r="D20" s="49">
        <v>35.64</v>
      </c>
      <c r="E20" s="48"/>
      <c r="G20" s="24"/>
    </row>
    <row r="21" spans="1:7" s="23" customFormat="1" ht="18">
      <c r="A21" s="47" t="s">
        <v>17</v>
      </c>
      <c r="B21" s="48"/>
      <c r="C21" s="48"/>
      <c r="D21" s="49">
        <v>3.76</v>
      </c>
      <c r="E21" s="48"/>
      <c r="G21" s="24"/>
    </row>
    <row r="22" spans="1:7" s="23" customFormat="1" ht="18">
      <c r="A22" s="47" t="s">
        <v>18</v>
      </c>
      <c r="B22" s="48"/>
      <c r="C22" s="48"/>
      <c r="D22" s="49">
        <f>700*0.004</f>
        <v>2.8000000000000003</v>
      </c>
      <c r="E22" s="48"/>
      <c r="G22" s="24"/>
    </row>
    <row r="23" spans="1:7" s="23" customFormat="1" ht="18">
      <c r="A23" s="47" t="s">
        <v>19</v>
      </c>
      <c r="B23" s="48"/>
      <c r="C23" s="48"/>
      <c r="D23" s="51">
        <v>0</v>
      </c>
      <c r="E23" s="48"/>
      <c r="G23" s="24"/>
    </row>
    <row r="24" spans="1:7" s="23" customFormat="1" ht="18">
      <c r="A24" s="47" t="s">
        <v>20</v>
      </c>
      <c r="B24" s="48"/>
      <c r="C24" s="48"/>
      <c r="D24" s="50">
        <v>7.24</v>
      </c>
      <c r="E24" s="48"/>
      <c r="G24" s="24"/>
    </row>
    <row r="25" spans="1:7" s="23" customFormat="1" ht="18">
      <c r="A25" s="47" t="s">
        <v>21</v>
      </c>
      <c r="B25" s="48"/>
      <c r="C25" s="48"/>
      <c r="D25" s="51">
        <v>0</v>
      </c>
      <c r="E25" s="48"/>
      <c r="G25" s="24"/>
    </row>
    <row r="26" spans="1:7" s="23" customFormat="1" ht="18">
      <c r="A26" s="47" t="s">
        <v>22</v>
      </c>
      <c r="B26" s="48"/>
      <c r="C26" s="48"/>
      <c r="D26" s="52">
        <f>30/20000</f>
        <v>0.0015</v>
      </c>
      <c r="E26" s="37"/>
      <c r="G26" s="24"/>
    </row>
    <row r="27" spans="1:7" s="23" customFormat="1" ht="18">
      <c r="A27" s="47" t="s">
        <v>23</v>
      </c>
      <c r="B27" s="48"/>
      <c r="C27" s="48"/>
      <c r="D27" s="26">
        <f>3600/2000</f>
        <v>1.8</v>
      </c>
      <c r="E27" s="37"/>
      <c r="G27" s="24"/>
    </row>
    <row r="28" spans="1:7" s="23" customFormat="1" ht="18.75" thickBot="1">
      <c r="A28" s="47" t="s">
        <v>24</v>
      </c>
      <c r="B28" s="48"/>
      <c r="C28" s="48"/>
      <c r="D28" s="53">
        <f>0*9.5/2000</f>
        <v>0</v>
      </c>
      <c r="E28" s="37"/>
      <c r="G28" s="24"/>
    </row>
    <row r="29" spans="1:7" s="23" customFormat="1" ht="18.75" thickTop="1">
      <c r="A29" s="47"/>
      <c r="B29" s="48"/>
      <c r="C29" s="48"/>
      <c r="D29" s="26">
        <f>SUM(D17:D28)</f>
        <v>88.38149999999999</v>
      </c>
      <c r="E29" s="37"/>
      <c r="G29" s="24"/>
    </row>
    <row r="30" spans="1:7" s="23" customFormat="1" ht="21" thickBot="1">
      <c r="A30" s="54"/>
      <c r="B30" s="48"/>
      <c r="C30" s="55"/>
      <c r="D30" s="56"/>
      <c r="E30" s="57"/>
      <c r="G30" s="24"/>
    </row>
    <row r="31" spans="1:7" s="23" customFormat="1" ht="21" thickBot="1">
      <c r="A31" s="19" t="s">
        <v>25</v>
      </c>
      <c r="B31" s="58"/>
      <c r="C31" s="25"/>
      <c r="D31" s="50"/>
      <c r="E31" s="22"/>
      <c r="G31" s="24"/>
    </row>
    <row r="32" spans="1:7" s="23" customFormat="1" ht="20.25">
      <c r="A32" s="25" t="s">
        <v>26</v>
      </c>
      <c r="B32" s="20"/>
      <c r="C32" s="20" t="s">
        <v>2</v>
      </c>
      <c r="D32" s="59">
        <f>'[1]Jan'!$B$7+17.71</f>
        <v>93.32</v>
      </c>
      <c r="E32" s="22"/>
      <c r="G32" s="24"/>
    </row>
    <row r="33" spans="1:7" s="23" customFormat="1" ht="20.25">
      <c r="A33" s="25" t="s">
        <v>27</v>
      </c>
      <c r="B33" s="20"/>
      <c r="C33" s="20"/>
      <c r="D33" s="59">
        <v>31.96</v>
      </c>
      <c r="E33" s="22"/>
      <c r="G33" s="24"/>
    </row>
    <row r="34" spans="1:7" s="23" customFormat="1" ht="20.25">
      <c r="A34" s="25" t="s">
        <v>28</v>
      </c>
      <c r="B34" s="20"/>
      <c r="C34" s="20"/>
      <c r="D34" s="59">
        <v>14.55</v>
      </c>
      <c r="E34" s="22"/>
      <c r="G34" s="24"/>
    </row>
    <row r="35" spans="1:7" s="23" customFormat="1" ht="20.25">
      <c r="A35" s="25" t="s">
        <v>29</v>
      </c>
      <c r="B35" s="20"/>
      <c r="C35" s="20"/>
      <c r="D35" s="60">
        <v>11.76</v>
      </c>
      <c r="E35" s="22"/>
      <c r="G35" s="24"/>
    </row>
    <row r="36" spans="1:7" s="23" customFormat="1" ht="21" customHeight="1">
      <c r="A36" s="25" t="s">
        <v>30</v>
      </c>
      <c r="B36" s="20"/>
      <c r="C36" s="20"/>
      <c r="D36" s="61">
        <f>'[1]Jan'!$B$8</f>
        <v>16.05</v>
      </c>
      <c r="E36" s="22"/>
      <c r="G36" s="24"/>
    </row>
    <row r="37" spans="1:7" s="23" customFormat="1" ht="21" customHeight="1">
      <c r="A37" s="25"/>
      <c r="B37" s="20"/>
      <c r="C37" s="20"/>
      <c r="D37" s="31">
        <f>SUM(D32:D36)</f>
        <v>167.64000000000001</v>
      </c>
      <c r="E37" s="22"/>
      <c r="G37" s="24"/>
    </row>
    <row r="38" spans="1:5" s="62" customFormat="1" ht="21" customHeight="1" thickBot="1">
      <c r="A38" s="25"/>
      <c r="B38" s="20"/>
      <c r="C38" s="20"/>
      <c r="D38" s="21"/>
      <c r="E38" s="22"/>
    </row>
    <row r="39" spans="1:7" s="23" customFormat="1" ht="21" customHeight="1" thickBot="1">
      <c r="A39" s="19" t="s">
        <v>31</v>
      </c>
      <c r="B39" s="63"/>
      <c r="C39" s="64"/>
      <c r="D39" s="65">
        <f>D15+D37+D30</f>
        <v>611.65</v>
      </c>
      <c r="E39" s="22"/>
      <c r="G39" s="24"/>
    </row>
    <row r="40" spans="1:7" s="23" customFormat="1" ht="18.75" customHeight="1">
      <c r="A40" s="25"/>
      <c r="B40" s="20"/>
      <c r="C40" s="20"/>
      <c r="D40" s="21"/>
      <c r="E40" s="22"/>
      <c r="G40" s="24"/>
    </row>
    <row r="41" spans="1:5" ht="23.25">
      <c r="A41" s="66"/>
      <c r="B41" s="66"/>
      <c r="C41" s="66"/>
      <c r="D41" s="67"/>
      <c r="E41" s="9"/>
    </row>
    <row r="42" spans="1:5" s="47" customFormat="1" ht="20.25">
      <c r="A42" s="68" t="s">
        <v>32</v>
      </c>
      <c r="B42" s="66"/>
      <c r="C42" s="66"/>
      <c r="D42" s="69">
        <f>B89</f>
        <v>3565.3915</v>
      </c>
      <c r="E42" s="70">
        <v>1</v>
      </c>
    </row>
    <row r="43" spans="1:5" ht="20.25">
      <c r="A43" s="71" t="s">
        <v>33</v>
      </c>
      <c r="B43" s="72"/>
      <c r="C43" s="73"/>
      <c r="D43" s="74">
        <f>D39</f>
        <v>611.65</v>
      </c>
      <c r="E43" s="70">
        <f>D43/D42</f>
        <v>0.1715519880495592</v>
      </c>
    </row>
    <row r="44" spans="1:5" ht="20.25">
      <c r="A44" s="64" t="s">
        <v>34</v>
      </c>
      <c r="B44" s="75"/>
      <c r="C44" s="75"/>
      <c r="D44" s="76">
        <f>SUM(D42-D43)</f>
        <v>2953.7415</v>
      </c>
      <c r="E44" s="70">
        <f>E42-E43</f>
        <v>0.8284480119504408</v>
      </c>
    </row>
    <row r="45" spans="1:5" ht="18">
      <c r="A45" s="77"/>
      <c r="B45" s="78"/>
      <c r="C45" s="79"/>
      <c r="D45" s="80"/>
      <c r="E45" s="81"/>
    </row>
    <row r="46" spans="1:7" s="23" customFormat="1" ht="20.25">
      <c r="A46" s="82" t="s">
        <v>35</v>
      </c>
      <c r="B46" s="20"/>
      <c r="C46" s="20"/>
      <c r="D46" s="83"/>
      <c r="E46" s="84">
        <f>(D10+D11+D28)*7%</f>
        <v>11.251800000000001</v>
      </c>
      <c r="G46" s="24"/>
    </row>
    <row r="47" spans="1:6" ht="15.75">
      <c r="A47" s="85"/>
      <c r="B47" s="86"/>
      <c r="C47" s="87"/>
      <c r="D47" s="88"/>
      <c r="E47" s="89"/>
      <c r="F47" s="90"/>
    </row>
    <row r="48" spans="1:7" ht="20.25">
      <c r="A48" s="91" t="s">
        <v>36</v>
      </c>
      <c r="B48" s="92"/>
      <c r="C48" s="93"/>
      <c r="D48" s="94"/>
      <c r="E48" s="95">
        <v>0</v>
      </c>
      <c r="F48" s="90"/>
      <c r="G48" s="96"/>
    </row>
    <row r="49" spans="1:5" ht="20.25">
      <c r="A49" s="91" t="s">
        <v>37</v>
      </c>
      <c r="B49" s="97"/>
      <c r="C49" s="98"/>
      <c r="D49" s="88"/>
      <c r="E49" s="95">
        <v>0</v>
      </c>
    </row>
    <row r="50" spans="1:5" ht="15">
      <c r="A50" s="99"/>
      <c r="B50" s="100"/>
      <c r="C50" s="101"/>
      <c r="D50" s="102"/>
      <c r="E50" s="103"/>
    </row>
    <row r="51" spans="1:5" ht="18.75" thickBot="1">
      <c r="A51" s="47"/>
      <c r="B51" s="47"/>
      <c r="C51" s="47"/>
      <c r="D51" s="47"/>
      <c r="E51" s="104"/>
    </row>
    <row r="52" spans="1:5" ht="27.75">
      <c r="A52" s="5" t="s">
        <v>0</v>
      </c>
      <c r="B52" s="6"/>
      <c r="C52" s="6"/>
      <c r="D52" s="7"/>
      <c r="E52" s="8"/>
    </row>
    <row r="53" spans="1:5" ht="28.5" thickBot="1">
      <c r="A53" s="11" t="s">
        <v>1</v>
      </c>
      <c r="B53" s="12"/>
      <c r="C53" s="12"/>
      <c r="D53" s="13"/>
      <c r="E53" s="14"/>
    </row>
    <row r="54" spans="1:6" ht="18">
      <c r="A54" s="47"/>
      <c r="B54" s="47"/>
      <c r="C54" s="47"/>
      <c r="D54" s="47"/>
      <c r="E54" s="104"/>
      <c r="F54" s="1" t="s">
        <v>2</v>
      </c>
    </row>
    <row r="55" spans="1:6" ht="36">
      <c r="A55" s="105" t="s">
        <v>38</v>
      </c>
      <c r="B55" s="106" t="s">
        <v>39</v>
      </c>
      <c r="C55" s="107" t="s">
        <v>40</v>
      </c>
      <c r="D55" s="107" t="s">
        <v>41</v>
      </c>
      <c r="E55" s="107" t="s">
        <v>42</v>
      </c>
      <c r="F55" s="90"/>
    </row>
    <row r="56" spans="1:5" ht="18">
      <c r="A56" s="108">
        <v>39448</v>
      </c>
      <c r="B56" s="51">
        <v>0</v>
      </c>
      <c r="C56" s="109">
        <v>0</v>
      </c>
      <c r="D56" s="51">
        <v>0</v>
      </c>
      <c r="E56" s="51">
        <v>0</v>
      </c>
    </row>
    <row r="57" spans="1:5" ht="18">
      <c r="A57" s="108">
        <v>39449</v>
      </c>
      <c r="B57" s="51">
        <v>219.03</v>
      </c>
      <c r="C57" s="110">
        <v>153</v>
      </c>
      <c r="D57" s="110">
        <v>21</v>
      </c>
      <c r="E57" s="110">
        <v>2</v>
      </c>
    </row>
    <row r="58" spans="1:5" ht="18">
      <c r="A58" s="108">
        <v>39450</v>
      </c>
      <c r="B58" s="51">
        <v>121.09</v>
      </c>
      <c r="C58" s="110">
        <v>73</v>
      </c>
      <c r="D58" s="110">
        <v>18</v>
      </c>
      <c r="E58" s="110">
        <v>1</v>
      </c>
    </row>
    <row r="59" spans="1:5" ht="18">
      <c r="A59" s="108">
        <v>39451</v>
      </c>
      <c r="B59" s="51">
        <v>69.33</v>
      </c>
      <c r="C59" s="110">
        <v>10</v>
      </c>
      <c r="D59" s="110">
        <v>10</v>
      </c>
      <c r="E59" s="110">
        <v>1</v>
      </c>
    </row>
    <row r="60" spans="1:5" ht="18">
      <c r="A60" s="108">
        <v>39452</v>
      </c>
      <c r="B60" s="51">
        <v>23.32</v>
      </c>
      <c r="C60" s="110">
        <v>29</v>
      </c>
      <c r="D60" s="110">
        <v>2</v>
      </c>
      <c r="E60" s="51">
        <v>0</v>
      </c>
    </row>
    <row r="61" spans="1:5" ht="18">
      <c r="A61" s="108">
        <v>39453</v>
      </c>
      <c r="B61" s="51">
        <v>7.59</v>
      </c>
      <c r="C61" s="110">
        <v>59</v>
      </c>
      <c r="D61" s="51">
        <v>0</v>
      </c>
      <c r="E61" s="51">
        <v>0</v>
      </c>
    </row>
    <row r="62" spans="1:5" ht="18">
      <c r="A62" s="108">
        <v>39454</v>
      </c>
      <c r="B62" s="51">
        <v>149.97</v>
      </c>
      <c r="C62" s="109">
        <v>0</v>
      </c>
      <c r="D62" s="110">
        <v>15</v>
      </c>
      <c r="E62" s="110">
        <v>1</v>
      </c>
    </row>
    <row r="63" spans="1:5" ht="18">
      <c r="A63" s="108">
        <v>39455</v>
      </c>
      <c r="B63" s="51">
        <v>154.09</v>
      </c>
      <c r="C63" s="110">
        <v>54</v>
      </c>
      <c r="D63" s="110">
        <v>16</v>
      </c>
      <c r="E63" s="110">
        <v>3</v>
      </c>
    </row>
    <row r="64" spans="1:5" ht="18">
      <c r="A64" s="108">
        <v>39456</v>
      </c>
      <c r="B64" s="51">
        <v>127.85</v>
      </c>
      <c r="C64" s="110">
        <v>64</v>
      </c>
      <c r="D64" s="110">
        <v>24</v>
      </c>
      <c r="E64" s="51">
        <v>0</v>
      </c>
    </row>
    <row r="65" spans="1:5" ht="18">
      <c r="A65" s="108">
        <v>39457</v>
      </c>
      <c r="B65" s="51">
        <v>221.38</v>
      </c>
      <c r="C65" s="110">
        <v>55</v>
      </c>
      <c r="D65" s="110">
        <v>22</v>
      </c>
      <c r="E65" s="110">
        <v>4</v>
      </c>
    </row>
    <row r="66" spans="1:5" ht="18">
      <c r="A66" s="108">
        <v>39458</v>
      </c>
      <c r="B66" s="51">
        <v>170.12</v>
      </c>
      <c r="C66" s="110">
        <v>78</v>
      </c>
      <c r="D66" s="110">
        <v>24</v>
      </c>
      <c r="E66" s="110">
        <v>2</v>
      </c>
    </row>
    <row r="67" spans="1:5" ht="18">
      <c r="A67" s="108">
        <v>39459</v>
      </c>
      <c r="B67" s="51">
        <v>34.29</v>
      </c>
      <c r="C67" s="110">
        <v>113</v>
      </c>
      <c r="D67" s="110">
        <v>2</v>
      </c>
      <c r="E67" s="51">
        <v>0</v>
      </c>
    </row>
    <row r="68" spans="1:5" ht="18">
      <c r="A68" s="108">
        <v>39460</v>
      </c>
      <c r="B68" s="51">
        <v>19.38</v>
      </c>
      <c r="C68" s="110">
        <v>143</v>
      </c>
      <c r="D68" s="51">
        <v>0</v>
      </c>
      <c r="E68" s="51">
        <v>0</v>
      </c>
    </row>
    <row r="69" spans="1:5" ht="18">
      <c r="A69" s="108">
        <v>39461</v>
      </c>
      <c r="B69" s="51">
        <v>119.62</v>
      </c>
      <c r="C69" s="109">
        <v>0</v>
      </c>
      <c r="D69" s="110">
        <v>21</v>
      </c>
      <c r="E69" s="110">
        <v>1</v>
      </c>
    </row>
    <row r="70" spans="1:5" ht="18">
      <c r="A70" s="108">
        <v>39462</v>
      </c>
      <c r="B70" s="51">
        <v>174.43</v>
      </c>
      <c r="C70" s="110">
        <v>119</v>
      </c>
      <c r="D70" s="110">
        <v>18</v>
      </c>
      <c r="E70" s="110">
        <v>2</v>
      </c>
    </row>
    <row r="71" spans="1:5" ht="18">
      <c r="A71" s="108">
        <v>39463</v>
      </c>
      <c r="B71" s="51">
        <v>222.43</v>
      </c>
      <c r="C71" s="110">
        <v>104</v>
      </c>
      <c r="D71" s="110">
        <v>30</v>
      </c>
      <c r="E71" s="110">
        <v>2</v>
      </c>
    </row>
    <row r="72" spans="1:5" ht="18">
      <c r="A72" s="108">
        <v>39464</v>
      </c>
      <c r="B72" s="51">
        <v>198.79</v>
      </c>
      <c r="C72" s="110">
        <v>108</v>
      </c>
      <c r="D72" s="110">
        <v>22</v>
      </c>
      <c r="E72" s="110">
        <v>4</v>
      </c>
    </row>
    <row r="73" spans="1:5" ht="18">
      <c r="A73" s="108">
        <v>39465</v>
      </c>
      <c r="B73" s="51">
        <v>149.49</v>
      </c>
      <c r="C73" s="110">
        <v>109</v>
      </c>
      <c r="D73" s="110">
        <v>25</v>
      </c>
      <c r="E73" s="110">
        <v>2</v>
      </c>
    </row>
    <row r="74" spans="1:5" ht="18">
      <c r="A74" s="108">
        <v>39466</v>
      </c>
      <c r="B74" s="51">
        <v>36.51</v>
      </c>
      <c r="C74" s="110">
        <v>122</v>
      </c>
      <c r="D74" s="110">
        <v>1</v>
      </c>
      <c r="E74" s="51">
        <v>0</v>
      </c>
    </row>
    <row r="75" spans="1:5" ht="18">
      <c r="A75" s="108">
        <v>39467</v>
      </c>
      <c r="B75" s="51">
        <v>20.29</v>
      </c>
      <c r="C75" s="110">
        <v>131</v>
      </c>
      <c r="D75" s="51">
        <v>0</v>
      </c>
      <c r="E75" s="51">
        <v>0</v>
      </c>
    </row>
    <row r="76" spans="1:5" ht="18">
      <c r="A76" s="108">
        <v>39468</v>
      </c>
      <c r="B76" s="51">
        <v>130.59</v>
      </c>
      <c r="C76" s="109">
        <v>0</v>
      </c>
      <c r="D76" s="110">
        <v>21</v>
      </c>
      <c r="E76" s="110">
        <v>1</v>
      </c>
    </row>
    <row r="77" spans="1:5" ht="18">
      <c r="A77" s="108">
        <v>39469</v>
      </c>
      <c r="B77" s="51">
        <v>129.32</v>
      </c>
      <c r="C77" s="110">
        <v>92</v>
      </c>
      <c r="D77" s="110">
        <v>15</v>
      </c>
      <c r="E77" s="110">
        <v>3</v>
      </c>
    </row>
    <row r="78" spans="1:5" ht="18">
      <c r="A78" s="108">
        <v>39470</v>
      </c>
      <c r="B78" s="51">
        <v>135.12</v>
      </c>
      <c r="C78" s="110">
        <v>71</v>
      </c>
      <c r="D78" s="110">
        <v>19</v>
      </c>
      <c r="E78" s="110">
        <v>2</v>
      </c>
    </row>
    <row r="79" spans="1:5" ht="18">
      <c r="A79" s="108">
        <v>39471</v>
      </c>
      <c r="B79" s="51">
        <v>156.31</v>
      </c>
      <c r="C79" s="110">
        <v>57</v>
      </c>
      <c r="D79" s="110">
        <v>21</v>
      </c>
      <c r="E79" s="110">
        <v>1</v>
      </c>
    </row>
    <row r="80" spans="1:5" ht="18">
      <c r="A80" s="108">
        <v>39472</v>
      </c>
      <c r="B80" s="51">
        <v>114.99</v>
      </c>
      <c r="C80" s="110">
        <v>39</v>
      </c>
      <c r="D80" s="110">
        <v>18</v>
      </c>
      <c r="E80" s="110">
        <v>1</v>
      </c>
    </row>
    <row r="81" spans="1:5" ht="18">
      <c r="A81" s="108">
        <v>39473</v>
      </c>
      <c r="B81" s="51">
        <v>15.43</v>
      </c>
      <c r="C81" s="110">
        <v>43</v>
      </c>
      <c r="D81" s="110">
        <v>1</v>
      </c>
      <c r="E81" s="51">
        <v>0</v>
      </c>
    </row>
    <row r="82" spans="1:5" ht="18">
      <c r="A82" s="108">
        <v>39474</v>
      </c>
      <c r="B82" s="51">
        <v>8.55</v>
      </c>
      <c r="C82" s="110">
        <v>62</v>
      </c>
      <c r="D82" s="51">
        <v>0</v>
      </c>
      <c r="E82" s="51">
        <v>0</v>
      </c>
    </row>
    <row r="83" spans="1:5" ht="18">
      <c r="A83" s="108">
        <v>39475</v>
      </c>
      <c r="B83" s="51">
        <v>127.79</v>
      </c>
      <c r="C83" s="109">
        <v>0</v>
      </c>
      <c r="D83" s="110">
        <v>20</v>
      </c>
      <c r="E83" s="110">
        <v>1</v>
      </c>
    </row>
    <row r="84" spans="1:5" ht="18">
      <c r="A84" s="108">
        <v>39476</v>
      </c>
      <c r="B84" s="51">
        <v>156.32</v>
      </c>
      <c r="C84" s="110">
        <v>74</v>
      </c>
      <c r="D84" s="110">
        <v>20</v>
      </c>
      <c r="E84" s="110">
        <v>2</v>
      </c>
    </row>
    <row r="85" spans="1:5" ht="18">
      <c r="A85" s="108">
        <v>39477</v>
      </c>
      <c r="B85" s="51">
        <v>145.67</v>
      </c>
      <c r="C85" s="110">
        <v>86</v>
      </c>
      <c r="D85" s="110">
        <v>20</v>
      </c>
      <c r="E85" s="110">
        <v>2</v>
      </c>
    </row>
    <row r="86" spans="1:5" ht="18">
      <c r="A86" s="108">
        <v>39478</v>
      </c>
      <c r="B86" s="111">
        <v>117.92</v>
      </c>
      <c r="C86" s="112">
        <v>69</v>
      </c>
      <c r="D86" s="112">
        <v>14</v>
      </c>
      <c r="E86" s="111">
        <v>0</v>
      </c>
    </row>
    <row r="87" spans="1:5" ht="18">
      <c r="A87" s="113" t="s">
        <v>43</v>
      </c>
      <c r="B87" s="114">
        <f>SUM(B56:B86)</f>
        <v>3477.01</v>
      </c>
      <c r="C87" s="115">
        <f>SUM(C56:C86)</f>
        <v>2117</v>
      </c>
      <c r="D87" s="115">
        <f>SUM(D56:D86)</f>
        <v>440</v>
      </c>
      <c r="E87" s="115">
        <f>SUM(E56:E86)</f>
        <v>38</v>
      </c>
    </row>
    <row r="88" spans="1:5" ht="18.75" thickBot="1">
      <c r="A88" s="113"/>
      <c r="B88" s="116">
        <f>D29</f>
        <v>88.38149999999999</v>
      </c>
      <c r="C88" s="110"/>
      <c r="D88" s="110"/>
      <c r="E88" s="110"/>
    </row>
    <row r="89" spans="1:6" ht="16.5" customHeight="1" thickTop="1">
      <c r="A89" s="113"/>
      <c r="B89" s="114">
        <f>SUM(B87:B88)</f>
        <v>3565.3915</v>
      </c>
      <c r="C89" s="110"/>
      <c r="D89" s="110"/>
      <c r="E89" s="110"/>
      <c r="F89" s="1" t="s">
        <v>2</v>
      </c>
    </row>
    <row r="90" spans="1:5" ht="20.25">
      <c r="A90" s="117"/>
      <c r="B90" s="118"/>
      <c r="C90" s="119"/>
      <c r="D90" s="120"/>
      <c r="E90" s="117"/>
    </row>
    <row r="91" spans="1:5" ht="20.25">
      <c r="A91" s="117"/>
      <c r="B91" s="118"/>
      <c r="C91" s="119"/>
      <c r="D91" s="120"/>
      <c r="E91" s="117"/>
    </row>
    <row r="92" spans="1:5" ht="20.25">
      <c r="A92" s="117"/>
      <c r="B92" s="118"/>
      <c r="C92" s="119"/>
      <c r="D92" s="120"/>
      <c r="E92" s="117"/>
    </row>
    <row r="93" spans="1:5" ht="20.25">
      <c r="A93" s="117"/>
      <c r="B93" s="118"/>
      <c r="C93" s="119"/>
      <c r="D93" s="120"/>
      <c r="E93" s="117"/>
    </row>
  </sheetData>
  <sheetProtection/>
  <printOptions horizontalCentered="1"/>
  <pageMargins left="0.5" right="0.5" top="1" bottom="1" header="0.5" footer="0.5"/>
  <pageSetup fitToHeight="2" horizontalDpi="600" verticalDpi="600" orientation="portrait" scale="61" r:id="rId1"/>
  <headerFooter alignWithMargins="0">
    <oddFooter>&amp;CPage &amp;P</oddFooter>
  </headerFooter>
  <rowBreaks count="1" manualBreakCount="1">
    <brk id="4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93"/>
  <sheetViews>
    <sheetView view="pageBreakPreview" zoomScale="75" zoomScaleSheetLayoutView="75" zoomScalePageLayoutView="0" workbookViewId="0" topLeftCell="A14">
      <selection activeCell="A1" sqref="A1:E90"/>
    </sheetView>
  </sheetViews>
  <sheetFormatPr defaultColWidth="9.140625" defaultRowHeight="12.75"/>
  <cols>
    <col min="1" max="1" width="77.140625" style="1" customWidth="1"/>
    <col min="2" max="2" width="15.28125" style="2" customWidth="1"/>
    <col min="3" max="3" width="15.00390625" style="3" customWidth="1"/>
    <col min="4" max="4" width="15.7109375" style="4" customWidth="1"/>
    <col min="5" max="5" width="17.57421875" style="1" customWidth="1"/>
    <col min="6" max="16384" width="9.140625" style="1" customWidth="1"/>
  </cols>
  <sheetData>
    <row r="1" spans="1:6" s="10" customFormat="1" ht="27.75">
      <c r="A1" s="5" t="s">
        <v>0</v>
      </c>
      <c r="B1" s="6"/>
      <c r="C1" s="6"/>
      <c r="D1" s="7"/>
      <c r="E1" s="8"/>
      <c r="F1" s="9"/>
    </row>
    <row r="2" spans="1:6" s="10" customFormat="1" ht="28.5" thickBot="1">
      <c r="A2" s="11" t="s">
        <v>45</v>
      </c>
      <c r="B2" s="12"/>
      <c r="C2" s="12"/>
      <c r="D2" s="13"/>
      <c r="E2" s="14"/>
      <c r="F2" s="9"/>
    </row>
    <row r="3" spans="1:6" s="18" customFormat="1" ht="28.5" thickBot="1">
      <c r="A3" s="15"/>
      <c r="B3" s="16" t="s">
        <v>2</v>
      </c>
      <c r="C3" s="16"/>
      <c r="D3" s="17"/>
      <c r="E3" s="9"/>
      <c r="F3" s="9"/>
    </row>
    <row r="4" spans="1:7" s="23" customFormat="1" ht="21" customHeight="1" thickBot="1">
      <c r="A4" s="19" t="s">
        <v>3</v>
      </c>
      <c r="B4" s="20"/>
      <c r="C4" s="20"/>
      <c r="D4" s="21"/>
      <c r="E4" s="22"/>
      <c r="G4" s="24"/>
    </row>
    <row r="5" spans="1:7" s="23" customFormat="1" ht="20.25">
      <c r="A5" s="25" t="s">
        <v>4</v>
      </c>
      <c r="B5" s="20"/>
      <c r="C5" s="20"/>
      <c r="D5" s="26">
        <f>'[1]Feb'!$B$6</f>
        <v>598.42</v>
      </c>
      <c r="E5" s="27">
        <f>D5/D7</f>
        <v>0.2257481618964626</v>
      </c>
      <c r="G5" s="24"/>
    </row>
    <row r="6" spans="1:7" s="23" customFormat="1" ht="21" thickBot="1">
      <c r="A6" s="25" t="s">
        <v>5</v>
      </c>
      <c r="B6" s="28"/>
      <c r="C6" s="28"/>
      <c r="D6" s="26">
        <f>'[1]Feb'!$C$6</f>
        <v>2052.41</v>
      </c>
      <c r="E6" s="27">
        <f>D6/D7</f>
        <v>0.7742518381035374</v>
      </c>
      <c r="G6" s="24"/>
    </row>
    <row r="7" spans="1:7" s="23" customFormat="1" ht="21" customHeight="1" thickBot="1">
      <c r="A7" s="29"/>
      <c r="B7" s="28"/>
      <c r="C7" s="28"/>
      <c r="D7" s="30">
        <f>SUM(D5:D6)</f>
        <v>2650.83</v>
      </c>
      <c r="E7" s="22"/>
      <c r="G7" s="24"/>
    </row>
    <row r="8" spans="1:7" s="23" customFormat="1" ht="21" customHeight="1" thickBot="1">
      <c r="A8" s="29"/>
      <c r="B8" s="28"/>
      <c r="C8" s="28"/>
      <c r="D8" s="31"/>
      <c r="E8" s="22"/>
      <c r="G8" s="24"/>
    </row>
    <row r="9" spans="1:7" s="23" customFormat="1" ht="21" thickBot="1">
      <c r="A9" s="32" t="s">
        <v>6</v>
      </c>
      <c r="B9" s="33"/>
      <c r="C9" s="34"/>
      <c r="D9" s="31"/>
      <c r="E9" s="35"/>
      <c r="G9" s="24"/>
    </row>
    <row r="10" spans="1:7" s="23" customFormat="1" ht="20.25">
      <c r="A10" s="36" t="s">
        <v>7</v>
      </c>
      <c r="B10" s="37"/>
      <c r="C10" s="38"/>
      <c r="D10" s="39">
        <f>'[1]Feb'!$C$7</f>
        <v>220.85</v>
      </c>
      <c r="E10" s="40"/>
      <c r="F10" s="23" t="s">
        <v>2</v>
      </c>
      <c r="G10" s="24"/>
    </row>
    <row r="11" spans="1:7" s="23" customFormat="1" ht="20.25">
      <c r="A11" s="36" t="s">
        <v>8</v>
      </c>
      <c r="B11" s="37"/>
      <c r="C11" s="38"/>
      <c r="D11" s="39">
        <f>'[1]Feb'!$D$7</f>
        <v>106.94</v>
      </c>
      <c r="E11" s="40"/>
      <c r="G11" s="24"/>
    </row>
    <row r="12" spans="1:7" s="23" customFormat="1" ht="20.25">
      <c r="A12" s="36" t="s">
        <v>9</v>
      </c>
      <c r="B12" s="37"/>
      <c r="C12" s="38"/>
      <c r="D12" s="39">
        <v>0</v>
      </c>
      <c r="E12" s="40"/>
      <c r="G12" s="24"/>
    </row>
    <row r="13" spans="1:7" s="23" customFormat="1" ht="20.25">
      <c r="A13" s="36" t="s">
        <v>10</v>
      </c>
      <c r="B13" s="37"/>
      <c r="C13" s="38"/>
      <c r="D13" s="39">
        <f>'[1]Feb'!$D$9-132.36</f>
        <v>196.52999999999997</v>
      </c>
      <c r="E13" s="40"/>
      <c r="G13" s="24"/>
    </row>
    <row r="14" spans="1:7" s="23" customFormat="1" ht="20.25">
      <c r="A14" s="36" t="s">
        <v>11</v>
      </c>
      <c r="B14" s="37"/>
      <c r="C14" s="38"/>
      <c r="D14" s="41">
        <v>0</v>
      </c>
      <c r="E14" s="40"/>
      <c r="G14" s="24"/>
    </row>
    <row r="15" spans="1:7" s="23" customFormat="1" ht="21" thickBot="1">
      <c r="A15" s="36"/>
      <c r="B15" s="37"/>
      <c r="C15" s="38"/>
      <c r="D15" s="42">
        <f>SUM(D10:D14)</f>
        <v>524.3199999999999</v>
      </c>
      <c r="E15" s="40"/>
      <c r="G15" s="24"/>
    </row>
    <row r="16" spans="1:7" s="23" customFormat="1" ht="21" thickBot="1">
      <c r="A16" s="43" t="s">
        <v>44</v>
      </c>
      <c r="B16" s="44"/>
      <c r="C16" s="45"/>
      <c r="D16" s="46"/>
      <c r="E16" s="40" t="s">
        <v>12</v>
      </c>
      <c r="G16" s="24"/>
    </row>
    <row r="17" spans="1:7" s="23" customFormat="1" ht="18">
      <c r="A17" s="47" t="s">
        <v>13</v>
      </c>
      <c r="B17" s="48"/>
      <c r="C17" s="48"/>
      <c r="D17" s="48">
        <f>'[1]Feb'!$E$13</f>
        <v>29.17</v>
      </c>
      <c r="E17" s="48"/>
      <c r="G17" s="24"/>
    </row>
    <row r="18" spans="1:7" s="23" customFormat="1" ht="18">
      <c r="A18" s="47" t="s">
        <v>46</v>
      </c>
      <c r="B18" s="48"/>
      <c r="C18" s="48"/>
      <c r="D18" s="48">
        <v>0</v>
      </c>
      <c r="E18" s="37"/>
      <c r="G18" s="24"/>
    </row>
    <row r="19" spans="1:7" s="23" customFormat="1" ht="18">
      <c r="A19" s="47" t="s">
        <v>14</v>
      </c>
      <c r="B19" s="48"/>
      <c r="C19" s="48"/>
      <c r="D19" s="48">
        <v>0</v>
      </c>
      <c r="E19" s="48"/>
      <c r="G19" s="24"/>
    </row>
    <row r="20" spans="1:7" s="23" customFormat="1" ht="18">
      <c r="A20" s="47" t="s">
        <v>15</v>
      </c>
      <c r="B20" s="48"/>
      <c r="C20" s="48"/>
      <c r="D20" s="48">
        <f>'[1]Feb'!$E$16</f>
        <v>4.36</v>
      </c>
      <c r="E20" s="48"/>
      <c r="G20" s="24"/>
    </row>
    <row r="21" spans="1:7" s="23" customFormat="1" ht="18">
      <c r="A21" s="47" t="s">
        <v>16</v>
      </c>
      <c r="B21" s="48"/>
      <c r="C21" s="48"/>
      <c r="D21" s="48">
        <f>'[1]Feb'!$E$17</f>
        <v>25.53</v>
      </c>
      <c r="E21" s="48"/>
      <c r="G21" s="24"/>
    </row>
    <row r="22" spans="1:7" s="23" customFormat="1" ht="18">
      <c r="A22" s="47" t="s">
        <v>17</v>
      </c>
      <c r="B22" s="48"/>
      <c r="C22" s="48"/>
      <c r="D22" s="48">
        <v>2.28</v>
      </c>
      <c r="E22" s="48"/>
      <c r="G22" s="24"/>
    </row>
    <row r="23" spans="1:7" s="23" customFormat="1" ht="18">
      <c r="A23" s="47" t="s">
        <v>18</v>
      </c>
      <c r="B23" s="48"/>
      <c r="C23" s="48"/>
      <c r="D23" s="37">
        <f aca="true" t="shared" si="0" ref="D23:D29">0*9.5/2000</f>
        <v>0</v>
      </c>
      <c r="E23" s="48"/>
      <c r="G23" s="24"/>
    </row>
    <row r="24" spans="1:7" s="23" customFormat="1" ht="18">
      <c r="A24" s="47" t="s">
        <v>19</v>
      </c>
      <c r="B24" s="48"/>
      <c r="C24" s="48"/>
      <c r="D24" s="37">
        <f t="shared" si="0"/>
        <v>0</v>
      </c>
      <c r="E24" s="48"/>
      <c r="G24" s="24"/>
    </row>
    <row r="25" spans="1:7" s="23" customFormat="1" ht="18">
      <c r="A25" s="47" t="s">
        <v>20</v>
      </c>
      <c r="B25" s="48"/>
      <c r="C25" s="48"/>
      <c r="D25" s="37">
        <f t="shared" si="0"/>
        <v>0</v>
      </c>
      <c r="E25" s="48"/>
      <c r="G25" s="24"/>
    </row>
    <row r="26" spans="1:7" s="23" customFormat="1" ht="18">
      <c r="A26" s="47" t="s">
        <v>21</v>
      </c>
      <c r="B26" s="48"/>
      <c r="C26" s="48"/>
      <c r="D26" s="37">
        <f t="shared" si="0"/>
        <v>0</v>
      </c>
      <c r="E26" s="37"/>
      <c r="G26" s="24"/>
    </row>
    <row r="27" spans="1:7" s="23" customFormat="1" ht="18">
      <c r="A27" s="47" t="s">
        <v>47</v>
      </c>
      <c r="B27" s="48"/>
      <c r="C27" s="48"/>
      <c r="D27" s="37">
        <f t="shared" si="0"/>
        <v>0</v>
      </c>
      <c r="E27" s="37"/>
      <c r="G27" s="24"/>
    </row>
    <row r="28" spans="1:7" s="23" customFormat="1" ht="18">
      <c r="A28" s="47" t="s">
        <v>22</v>
      </c>
      <c r="B28" s="48"/>
      <c r="C28" s="48"/>
      <c r="D28" s="37">
        <f t="shared" si="0"/>
        <v>0</v>
      </c>
      <c r="E28" s="37"/>
      <c r="G28" s="24"/>
    </row>
    <row r="29" spans="1:7" s="23" customFormat="1" ht="18.75" thickBot="1">
      <c r="A29" s="47" t="s">
        <v>24</v>
      </c>
      <c r="B29" s="48"/>
      <c r="C29" s="48"/>
      <c r="D29" s="53">
        <f t="shared" si="0"/>
        <v>0</v>
      </c>
      <c r="E29" s="37"/>
      <c r="G29" s="24"/>
    </row>
    <row r="30" spans="1:7" s="23" customFormat="1" ht="21.75" thickBot="1" thickTop="1">
      <c r="A30" s="54"/>
      <c r="B30" s="48"/>
      <c r="C30" s="55"/>
      <c r="D30" s="121">
        <f>SUM(D17:D29)</f>
        <v>61.34</v>
      </c>
      <c r="E30" s="57"/>
      <c r="G30" s="24"/>
    </row>
    <row r="31" spans="1:7" s="23" customFormat="1" ht="21" thickBot="1">
      <c r="A31" s="19" t="s">
        <v>25</v>
      </c>
      <c r="B31" s="58"/>
      <c r="C31" s="25"/>
      <c r="D31" s="50"/>
      <c r="E31" s="22"/>
      <c r="G31" s="24"/>
    </row>
    <row r="32" spans="1:7" s="23" customFormat="1" ht="20.25">
      <c r="A32" s="25" t="s">
        <v>26</v>
      </c>
      <c r="B32" s="20"/>
      <c r="C32" s="20" t="s">
        <v>2</v>
      </c>
      <c r="D32" s="59">
        <f>'[1]Feb'!$B$7</f>
        <v>76.93</v>
      </c>
      <c r="E32" s="22"/>
      <c r="G32" s="24"/>
    </row>
    <row r="33" spans="1:7" s="23" customFormat="1" ht="20.25">
      <c r="A33" s="25" t="s">
        <v>27</v>
      </c>
      <c r="B33" s="20"/>
      <c r="C33" s="20"/>
      <c r="D33" s="59">
        <v>0</v>
      </c>
      <c r="E33" s="22"/>
      <c r="G33" s="24"/>
    </row>
    <row r="34" spans="1:7" s="23" customFormat="1" ht="20.25">
      <c r="A34" s="25" t="s">
        <v>28</v>
      </c>
      <c r="B34" s="20"/>
      <c r="C34" s="20"/>
      <c r="D34" s="59">
        <v>0</v>
      </c>
      <c r="E34" s="22"/>
      <c r="G34" s="24"/>
    </row>
    <row r="35" spans="1:7" s="23" customFormat="1" ht="20.25">
      <c r="A35" s="25" t="s">
        <v>29</v>
      </c>
      <c r="B35" s="20"/>
      <c r="C35" s="20"/>
      <c r="D35" s="60">
        <f>'[1]Feb'!$B$9</f>
        <v>31.99</v>
      </c>
      <c r="E35" s="22"/>
      <c r="G35" s="24"/>
    </row>
    <row r="36" spans="1:7" s="23" customFormat="1" ht="21" customHeight="1">
      <c r="A36" s="25" t="s">
        <v>30</v>
      </c>
      <c r="B36" s="20"/>
      <c r="C36" s="20"/>
      <c r="D36" s="61">
        <f>'[1]Feb'!$B$8</f>
        <v>24.88</v>
      </c>
      <c r="E36" s="22"/>
      <c r="G36" s="24"/>
    </row>
    <row r="37" spans="1:7" s="23" customFormat="1" ht="21" customHeight="1">
      <c r="A37" s="25"/>
      <c r="B37" s="20"/>
      <c r="C37" s="20"/>
      <c r="D37" s="31">
        <f>SUM(D32:D36)</f>
        <v>133.8</v>
      </c>
      <c r="E37" s="22"/>
      <c r="G37" s="24"/>
    </row>
    <row r="38" spans="1:5" s="62" customFormat="1" ht="21" customHeight="1" thickBot="1">
      <c r="A38" s="25"/>
      <c r="B38" s="20"/>
      <c r="C38" s="20"/>
      <c r="D38" s="21"/>
      <c r="E38" s="22"/>
    </row>
    <row r="39" spans="1:7" s="23" customFormat="1" ht="21" customHeight="1" thickBot="1">
      <c r="A39" s="19" t="s">
        <v>31</v>
      </c>
      <c r="B39" s="63"/>
      <c r="C39" s="64"/>
      <c r="D39" s="65">
        <f>D15+D37+D30</f>
        <v>719.4599999999999</v>
      </c>
      <c r="E39" s="22"/>
      <c r="G39" s="24"/>
    </row>
    <row r="40" spans="1:7" s="23" customFormat="1" ht="18.75" customHeight="1">
      <c r="A40" s="25"/>
      <c r="B40" s="20"/>
      <c r="C40" s="20"/>
      <c r="D40" s="21"/>
      <c r="E40" s="22"/>
      <c r="G40" s="24"/>
    </row>
    <row r="41" spans="1:5" ht="23.25">
      <c r="A41" s="66"/>
      <c r="B41" s="66"/>
      <c r="C41" s="66"/>
      <c r="D41" s="67"/>
      <c r="E41" s="9"/>
    </row>
    <row r="42" spans="1:5" s="47" customFormat="1" ht="20.25">
      <c r="A42" s="68" t="s">
        <v>32</v>
      </c>
      <c r="B42" s="66"/>
      <c r="C42" s="66"/>
      <c r="D42" s="69">
        <f>B89</f>
        <v>3370.2900000000004</v>
      </c>
      <c r="E42" s="70">
        <v>1</v>
      </c>
    </row>
    <row r="43" spans="1:5" ht="20.25">
      <c r="A43" s="71" t="s">
        <v>33</v>
      </c>
      <c r="B43" s="72"/>
      <c r="C43" s="73"/>
      <c r="D43" s="74">
        <f>D39</f>
        <v>719.4599999999999</v>
      </c>
      <c r="E43" s="70">
        <f>D43/D42</f>
        <v>0.21347124431428743</v>
      </c>
    </row>
    <row r="44" spans="1:5" ht="20.25">
      <c r="A44" s="64" t="s">
        <v>34</v>
      </c>
      <c r="B44" s="75"/>
      <c r="C44" s="75"/>
      <c r="D44" s="76">
        <f>SUM(D42-D43)</f>
        <v>2650.8300000000004</v>
      </c>
      <c r="E44" s="70">
        <f>E42-E43</f>
        <v>0.7865287556857126</v>
      </c>
    </row>
    <row r="45" spans="1:5" ht="18">
      <c r="A45" s="77"/>
      <c r="B45" s="78"/>
      <c r="C45" s="79"/>
      <c r="D45" s="80"/>
      <c r="E45" s="81"/>
    </row>
    <row r="46" spans="1:7" s="23" customFormat="1" ht="20.25">
      <c r="A46" s="82" t="s">
        <v>35</v>
      </c>
      <c r="B46" s="20"/>
      <c r="C46" s="20"/>
      <c r="D46" s="83"/>
      <c r="E46" s="84">
        <f>(D10+D11+D29)*7%</f>
        <v>22.9453</v>
      </c>
      <c r="G46" s="24"/>
    </row>
    <row r="47" spans="1:6" ht="15.75">
      <c r="A47" s="85"/>
      <c r="B47" s="86"/>
      <c r="C47" s="87"/>
      <c r="D47" s="88"/>
      <c r="E47" s="89"/>
      <c r="F47" s="90"/>
    </row>
    <row r="48" spans="1:7" ht="20.25">
      <c r="A48" s="91" t="s">
        <v>36</v>
      </c>
      <c r="B48" s="92"/>
      <c r="C48" s="93"/>
      <c r="D48" s="94"/>
      <c r="E48" s="95">
        <v>0</v>
      </c>
      <c r="F48" s="90"/>
      <c r="G48" s="96"/>
    </row>
    <row r="49" spans="1:5" ht="20.25">
      <c r="A49" s="91" t="s">
        <v>37</v>
      </c>
      <c r="B49" s="97"/>
      <c r="C49" s="98"/>
      <c r="D49" s="88"/>
      <c r="E49" s="95">
        <v>0</v>
      </c>
    </row>
    <row r="50" spans="1:5" ht="15">
      <c r="A50" s="99"/>
      <c r="B50" s="100"/>
      <c r="C50" s="101"/>
      <c r="D50" s="102"/>
      <c r="E50" s="103"/>
    </row>
    <row r="51" spans="1:5" ht="18.75" thickBot="1">
      <c r="A51" s="47"/>
      <c r="B51" s="47"/>
      <c r="C51" s="47"/>
      <c r="D51" s="47"/>
      <c r="E51" s="104"/>
    </row>
    <row r="52" spans="1:5" ht="27.75">
      <c r="A52" s="5" t="s">
        <v>0</v>
      </c>
      <c r="B52" s="6"/>
      <c r="C52" s="6"/>
      <c r="D52" s="7"/>
      <c r="E52" s="8"/>
    </row>
    <row r="53" spans="1:5" ht="28.5" thickBot="1">
      <c r="A53" s="11" t="s">
        <v>45</v>
      </c>
      <c r="B53" s="12"/>
      <c r="C53" s="12"/>
      <c r="D53" s="13"/>
      <c r="E53" s="14"/>
    </row>
    <row r="54" spans="1:6" ht="18">
      <c r="A54" s="47"/>
      <c r="B54" s="47"/>
      <c r="C54" s="47"/>
      <c r="D54" s="47"/>
      <c r="E54" s="104"/>
      <c r="F54" s="1" t="s">
        <v>2</v>
      </c>
    </row>
    <row r="55" spans="1:6" ht="36">
      <c r="A55" s="105" t="s">
        <v>38</v>
      </c>
      <c r="B55" s="106" t="s">
        <v>39</v>
      </c>
      <c r="C55" s="107" t="s">
        <v>40</v>
      </c>
      <c r="D55" s="107" t="s">
        <v>41</v>
      </c>
      <c r="E55" s="107" t="s">
        <v>42</v>
      </c>
      <c r="F55" s="90"/>
    </row>
    <row r="56" spans="1:5" ht="18">
      <c r="A56" s="108">
        <v>39479</v>
      </c>
      <c r="B56" s="51">
        <v>143.69</v>
      </c>
      <c r="C56" s="110">
        <v>98</v>
      </c>
      <c r="D56" s="110">
        <v>18</v>
      </c>
      <c r="E56" s="122">
        <v>0</v>
      </c>
    </row>
    <row r="57" spans="1:5" ht="18">
      <c r="A57" s="108">
        <v>39480</v>
      </c>
      <c r="B57" s="51">
        <v>18.63</v>
      </c>
      <c r="C57" s="110">
        <v>47</v>
      </c>
      <c r="D57" s="110">
        <v>1</v>
      </c>
      <c r="E57" s="122">
        <v>0</v>
      </c>
    </row>
    <row r="58" spans="1:5" ht="18">
      <c r="A58" s="108">
        <v>39481</v>
      </c>
      <c r="B58" s="51">
        <v>7.35</v>
      </c>
      <c r="C58" s="110">
        <v>61</v>
      </c>
      <c r="D58" s="110">
        <v>0</v>
      </c>
      <c r="E58" s="122">
        <v>0</v>
      </c>
    </row>
    <row r="59" spans="1:5" ht="18">
      <c r="A59" s="108">
        <v>39482</v>
      </c>
      <c r="B59" s="51">
        <v>123.08</v>
      </c>
      <c r="C59" s="51">
        <v>0</v>
      </c>
      <c r="D59" s="110">
        <v>21</v>
      </c>
      <c r="E59" s="122">
        <v>0</v>
      </c>
    </row>
    <row r="60" spans="1:5" ht="18">
      <c r="A60" s="108">
        <v>39483</v>
      </c>
      <c r="B60" s="51">
        <v>163.91</v>
      </c>
      <c r="C60" s="110">
        <v>138</v>
      </c>
      <c r="D60" s="110">
        <v>19</v>
      </c>
      <c r="E60" s="115">
        <v>4</v>
      </c>
    </row>
    <row r="61" spans="1:5" ht="18">
      <c r="A61" s="108">
        <v>39484</v>
      </c>
      <c r="B61" s="51">
        <v>185.25</v>
      </c>
      <c r="C61" s="110">
        <v>119</v>
      </c>
      <c r="D61" s="110">
        <v>19</v>
      </c>
      <c r="E61" s="115">
        <v>4</v>
      </c>
    </row>
    <row r="62" spans="1:5" ht="18">
      <c r="A62" s="108">
        <v>39485</v>
      </c>
      <c r="B62" s="51">
        <v>145.43</v>
      </c>
      <c r="C62" s="110">
        <v>110</v>
      </c>
      <c r="D62" s="110">
        <v>22</v>
      </c>
      <c r="E62" s="122">
        <v>0</v>
      </c>
    </row>
    <row r="63" spans="1:5" ht="18">
      <c r="A63" s="108">
        <v>39486</v>
      </c>
      <c r="B63" s="51">
        <v>155.7</v>
      </c>
      <c r="C63" s="110">
        <v>113</v>
      </c>
      <c r="D63" s="110">
        <v>22</v>
      </c>
      <c r="E63" s="115">
        <v>1</v>
      </c>
    </row>
    <row r="64" spans="1:5" ht="18">
      <c r="A64" s="108">
        <v>39487</v>
      </c>
      <c r="B64" s="51">
        <v>38.52</v>
      </c>
      <c r="C64" s="110">
        <v>136</v>
      </c>
      <c r="D64" s="110">
        <v>2</v>
      </c>
      <c r="E64" s="122">
        <v>0</v>
      </c>
    </row>
    <row r="65" spans="1:5" ht="18">
      <c r="A65" s="108">
        <v>39488</v>
      </c>
      <c r="B65" s="51">
        <v>15.3</v>
      </c>
      <c r="C65" s="110">
        <v>143</v>
      </c>
      <c r="D65" s="110">
        <v>0</v>
      </c>
      <c r="E65" s="122">
        <v>0</v>
      </c>
    </row>
    <row r="66" spans="1:5" ht="18">
      <c r="A66" s="108">
        <v>39489</v>
      </c>
      <c r="B66" s="51">
        <v>171.24</v>
      </c>
      <c r="C66" s="51">
        <v>0</v>
      </c>
      <c r="D66" s="110">
        <v>30</v>
      </c>
      <c r="E66" s="115">
        <v>3</v>
      </c>
    </row>
    <row r="67" spans="1:5" ht="18">
      <c r="A67" s="108">
        <v>39490</v>
      </c>
      <c r="B67" s="51">
        <v>140.72</v>
      </c>
      <c r="C67" s="110">
        <v>131</v>
      </c>
      <c r="D67" s="110">
        <v>14</v>
      </c>
      <c r="E67" s="115">
        <v>3</v>
      </c>
    </row>
    <row r="68" spans="1:5" ht="18">
      <c r="A68" s="108">
        <v>39491</v>
      </c>
      <c r="B68" s="51">
        <v>131.66</v>
      </c>
      <c r="C68" s="110">
        <v>107</v>
      </c>
      <c r="D68" s="110">
        <v>15</v>
      </c>
      <c r="E68" s="115">
        <v>2</v>
      </c>
    </row>
    <row r="69" spans="1:5" ht="18">
      <c r="A69" s="108">
        <v>39492</v>
      </c>
      <c r="B69" s="51">
        <v>154.54</v>
      </c>
      <c r="C69" s="110">
        <v>98</v>
      </c>
      <c r="D69" s="110">
        <v>15</v>
      </c>
      <c r="E69" s="115">
        <v>1</v>
      </c>
    </row>
    <row r="70" spans="1:5" ht="18">
      <c r="A70" s="108">
        <v>39493</v>
      </c>
      <c r="B70" s="51">
        <v>106.41</v>
      </c>
      <c r="C70" s="110">
        <v>113</v>
      </c>
      <c r="D70" s="110">
        <v>17</v>
      </c>
      <c r="E70" s="122">
        <v>0</v>
      </c>
    </row>
    <row r="71" spans="1:5" ht="18">
      <c r="A71" s="108">
        <v>39494</v>
      </c>
      <c r="B71" s="51">
        <v>55.65</v>
      </c>
      <c r="C71" s="110">
        <v>145</v>
      </c>
      <c r="D71" s="110">
        <v>2</v>
      </c>
      <c r="E71" s="122">
        <v>0</v>
      </c>
    </row>
    <row r="72" spans="1:5" ht="18">
      <c r="A72" s="108">
        <v>39495</v>
      </c>
      <c r="B72" s="51">
        <v>21.8</v>
      </c>
      <c r="C72" s="110">
        <v>136</v>
      </c>
      <c r="D72" s="110">
        <v>0</v>
      </c>
      <c r="E72" s="122">
        <v>0</v>
      </c>
    </row>
    <row r="73" spans="1:5" ht="18">
      <c r="A73" s="108">
        <v>39496</v>
      </c>
      <c r="B73" s="51">
        <v>43.03</v>
      </c>
      <c r="C73" s="51">
        <v>0</v>
      </c>
      <c r="D73" s="110">
        <v>6</v>
      </c>
      <c r="E73" s="122">
        <v>0</v>
      </c>
    </row>
    <row r="74" spans="1:5" ht="18">
      <c r="A74" s="108">
        <v>39497</v>
      </c>
      <c r="B74" s="51">
        <v>119.79</v>
      </c>
      <c r="C74" s="110">
        <v>124</v>
      </c>
      <c r="D74" s="110">
        <v>18</v>
      </c>
      <c r="E74" s="115">
        <v>2</v>
      </c>
    </row>
    <row r="75" spans="1:5" ht="18">
      <c r="A75" s="108">
        <v>39498</v>
      </c>
      <c r="B75" s="51">
        <v>140.79</v>
      </c>
      <c r="C75" s="110">
        <v>78</v>
      </c>
      <c r="D75" s="110">
        <v>26</v>
      </c>
      <c r="E75" s="115">
        <v>2</v>
      </c>
    </row>
    <row r="76" spans="1:5" ht="18">
      <c r="A76" s="108">
        <v>39499</v>
      </c>
      <c r="B76" s="51">
        <v>131.85</v>
      </c>
      <c r="C76" s="110">
        <v>64</v>
      </c>
      <c r="D76" s="110">
        <v>24</v>
      </c>
      <c r="E76" s="115">
        <v>1</v>
      </c>
    </row>
    <row r="77" spans="1:5" ht="18">
      <c r="A77" s="108">
        <v>39500</v>
      </c>
      <c r="B77" s="51">
        <v>178.32</v>
      </c>
      <c r="C77" s="110">
        <v>76</v>
      </c>
      <c r="D77" s="110">
        <v>28</v>
      </c>
      <c r="E77" s="115">
        <v>1</v>
      </c>
    </row>
    <row r="78" spans="1:5" ht="18">
      <c r="A78" s="108">
        <v>39501</v>
      </c>
      <c r="B78" s="51">
        <v>14.98</v>
      </c>
      <c r="C78" s="110">
        <v>51</v>
      </c>
      <c r="D78" s="110">
        <v>1</v>
      </c>
      <c r="E78" s="122">
        <v>0</v>
      </c>
    </row>
    <row r="79" spans="1:5" ht="18">
      <c r="A79" s="108">
        <v>39502</v>
      </c>
      <c r="B79" s="51">
        <v>3.33</v>
      </c>
      <c r="C79" s="110">
        <v>26</v>
      </c>
      <c r="D79" s="110">
        <v>0</v>
      </c>
      <c r="E79" s="122">
        <v>0</v>
      </c>
    </row>
    <row r="80" spans="1:5" ht="18">
      <c r="A80" s="108">
        <v>39503</v>
      </c>
      <c r="B80" s="51">
        <v>168.4</v>
      </c>
      <c r="C80" s="51">
        <v>0</v>
      </c>
      <c r="D80" s="110">
        <v>21</v>
      </c>
      <c r="E80" s="115">
        <v>4</v>
      </c>
    </row>
    <row r="81" spans="1:5" ht="18">
      <c r="A81" s="108">
        <v>39504</v>
      </c>
      <c r="B81" s="51">
        <v>150.3</v>
      </c>
      <c r="C81" s="110">
        <v>106</v>
      </c>
      <c r="D81" s="110">
        <v>14</v>
      </c>
      <c r="E81" s="115">
        <v>5</v>
      </c>
    </row>
    <row r="82" spans="1:5" ht="18">
      <c r="A82" s="108">
        <v>39505</v>
      </c>
      <c r="B82" s="51">
        <v>174.37</v>
      </c>
      <c r="C82" s="110">
        <v>116</v>
      </c>
      <c r="D82" s="110">
        <v>23</v>
      </c>
      <c r="E82" s="115">
        <v>3</v>
      </c>
    </row>
    <row r="83" spans="1:5" ht="18">
      <c r="A83" s="108">
        <v>39506</v>
      </c>
      <c r="B83" s="51">
        <v>223.22</v>
      </c>
      <c r="C83" s="110">
        <v>118</v>
      </c>
      <c r="D83" s="110">
        <v>21</v>
      </c>
      <c r="E83" s="115">
        <v>7</v>
      </c>
    </row>
    <row r="84" spans="1:5" ht="18">
      <c r="A84" s="108">
        <v>39507</v>
      </c>
      <c r="B84" s="51">
        <v>181.69</v>
      </c>
      <c r="C84" s="110">
        <v>117</v>
      </c>
      <c r="D84" s="110">
        <v>17</v>
      </c>
      <c r="E84" s="123">
        <v>5</v>
      </c>
    </row>
    <row r="85" spans="1:5" ht="18">
      <c r="A85" s="108" t="s">
        <v>2</v>
      </c>
      <c r="B85" s="124"/>
      <c r="C85" s="125" t="s">
        <v>2</v>
      </c>
      <c r="D85" s="125"/>
      <c r="E85" s="125"/>
    </row>
    <row r="86" spans="1:5" ht="18">
      <c r="A86" s="108"/>
      <c r="B86" s="126"/>
      <c r="C86" s="127"/>
      <c r="D86" s="128"/>
      <c r="E86" s="127"/>
    </row>
    <row r="87" spans="1:5" ht="18">
      <c r="A87" s="113" t="s">
        <v>43</v>
      </c>
      <c r="B87" s="115">
        <f>SUM(B56:B86)</f>
        <v>3308.9500000000003</v>
      </c>
      <c r="C87" s="115">
        <f>SUM(C56:C86)</f>
        <v>2571</v>
      </c>
      <c r="D87" s="115">
        <f>SUM(D56:D86)</f>
        <v>416</v>
      </c>
      <c r="E87" s="125">
        <f>SUM(E56:E86)</f>
        <v>48</v>
      </c>
    </row>
    <row r="88" spans="1:5" ht="18">
      <c r="A88" s="129"/>
      <c r="B88" s="130">
        <f>D30</f>
        <v>61.34</v>
      </c>
      <c r="C88" s="131"/>
      <c r="D88" s="132"/>
      <c r="E88" s="133"/>
    </row>
    <row r="89" spans="1:6" ht="16.5" customHeight="1">
      <c r="A89" s="99"/>
      <c r="B89" s="134">
        <f>SUM(B87:B88)</f>
        <v>3370.2900000000004</v>
      </c>
      <c r="C89" s="101"/>
      <c r="D89" s="102"/>
      <c r="E89" s="99"/>
      <c r="F89" s="1" t="s">
        <v>2</v>
      </c>
    </row>
    <row r="90" spans="1:5" ht="20.25">
      <c r="A90" s="117"/>
      <c r="B90" s="118"/>
      <c r="C90" s="119"/>
      <c r="D90" s="120"/>
      <c r="E90" s="117"/>
    </row>
    <row r="91" spans="1:5" ht="20.25">
      <c r="A91" s="117"/>
      <c r="B91" s="118"/>
      <c r="C91" s="119"/>
      <c r="D91" s="120"/>
      <c r="E91" s="117"/>
    </row>
    <row r="92" spans="1:5" ht="20.25">
      <c r="A92" s="117"/>
      <c r="B92" s="118"/>
      <c r="C92" s="119"/>
      <c r="D92" s="120"/>
      <c r="E92" s="117"/>
    </row>
    <row r="93" spans="1:5" ht="20.25">
      <c r="A93" s="117"/>
      <c r="B93" s="118"/>
      <c r="C93" s="119"/>
      <c r="D93" s="120"/>
      <c r="E93" s="117"/>
    </row>
  </sheetData>
  <sheetProtection/>
  <printOptions horizontalCentered="1"/>
  <pageMargins left="0.5" right="0.5" top="1" bottom="1" header="0.5" footer="0.5"/>
  <pageSetup fitToHeight="2" horizontalDpi="600" verticalDpi="600" orientation="portrait" scale="67" r:id="rId1"/>
  <headerFooter alignWithMargins="0">
    <oddFooter>&amp;CPage &amp;P</oddFooter>
  </headerFooter>
  <rowBreaks count="1" manualBreakCount="1">
    <brk id="4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93"/>
  <sheetViews>
    <sheetView view="pageBreakPreview" zoomScale="75" zoomScaleSheetLayoutView="75" zoomScalePageLayoutView="0" workbookViewId="0" topLeftCell="A49">
      <selection activeCell="E63" sqref="E63"/>
    </sheetView>
  </sheetViews>
  <sheetFormatPr defaultColWidth="9.140625" defaultRowHeight="12.75"/>
  <cols>
    <col min="1" max="1" width="77.140625" style="196" customWidth="1"/>
    <col min="2" max="2" width="15.28125" style="262" customWidth="1"/>
    <col min="3" max="3" width="15.00390625" style="263" customWidth="1"/>
    <col min="4" max="4" width="15.7109375" style="264" customWidth="1"/>
    <col min="5" max="5" width="17.57421875" style="196" customWidth="1"/>
    <col min="6" max="16384" width="9.140625" style="196" customWidth="1"/>
  </cols>
  <sheetData>
    <row r="1" spans="1:6" s="140" customFormat="1" ht="27.75">
      <c r="A1" s="135" t="s">
        <v>0</v>
      </c>
      <c r="B1" s="136"/>
      <c r="C1" s="136"/>
      <c r="D1" s="137"/>
      <c r="E1" s="138"/>
      <c r="F1" s="139"/>
    </row>
    <row r="2" spans="1:6" s="140" customFormat="1" ht="28.5" thickBot="1">
      <c r="A2" s="141" t="s">
        <v>48</v>
      </c>
      <c r="B2" s="142"/>
      <c r="C2" s="142"/>
      <c r="D2" s="143"/>
      <c r="E2" s="144"/>
      <c r="F2" s="139"/>
    </row>
    <row r="3" spans="1:6" s="148" customFormat="1" ht="28.5" thickBot="1">
      <c r="A3" s="145"/>
      <c r="B3" s="146" t="s">
        <v>2</v>
      </c>
      <c r="C3" s="146"/>
      <c r="D3" s="147"/>
      <c r="E3" s="139"/>
      <c r="F3" s="139"/>
    </row>
    <row r="4" spans="1:7" s="153" customFormat="1" ht="21" customHeight="1" thickBot="1">
      <c r="A4" s="149" t="s">
        <v>3</v>
      </c>
      <c r="B4" s="150"/>
      <c r="C4" s="150"/>
      <c r="D4" s="151"/>
      <c r="E4" s="152"/>
      <c r="G4" s="154"/>
    </row>
    <row r="5" spans="1:7" s="153" customFormat="1" ht="20.25">
      <c r="A5" s="155" t="s">
        <v>4</v>
      </c>
      <c r="B5" s="150"/>
      <c r="C5" s="150"/>
      <c r="D5" s="156">
        <f>'[1]Mar'!$B$6</f>
        <v>823.76</v>
      </c>
      <c r="E5" s="157">
        <f>D5/D7</f>
        <v>0.26601392459020623</v>
      </c>
      <c r="G5" s="154"/>
    </row>
    <row r="6" spans="1:7" s="153" customFormat="1" ht="21" thickBot="1">
      <c r="A6" s="155" t="s">
        <v>5</v>
      </c>
      <c r="B6" s="158"/>
      <c r="C6" s="158"/>
      <c r="D6" s="156">
        <f>'[1]Mar'!$C$6</f>
        <v>2272.92</v>
      </c>
      <c r="E6" s="157">
        <f>D6/D7</f>
        <v>0.7339860754097937</v>
      </c>
      <c r="G6" s="154"/>
    </row>
    <row r="7" spans="1:7" s="153" customFormat="1" ht="21" customHeight="1" thickBot="1">
      <c r="A7" s="159"/>
      <c r="B7" s="158"/>
      <c r="C7" s="158"/>
      <c r="D7" s="160">
        <f>SUM(D5:D6)</f>
        <v>3096.6800000000003</v>
      </c>
      <c r="E7" s="152"/>
      <c r="G7" s="154"/>
    </row>
    <row r="8" spans="1:7" s="153" customFormat="1" ht="21" customHeight="1" thickBot="1">
      <c r="A8" s="159"/>
      <c r="B8" s="158"/>
      <c r="C8" s="158"/>
      <c r="D8" s="161"/>
      <c r="E8" s="152"/>
      <c r="G8" s="154"/>
    </row>
    <row r="9" spans="1:7" s="153" customFormat="1" ht="21" thickBot="1">
      <c r="A9" s="162" t="s">
        <v>6</v>
      </c>
      <c r="B9" s="163"/>
      <c r="C9" s="164"/>
      <c r="D9" s="161"/>
      <c r="E9" s="165"/>
      <c r="G9" s="154"/>
    </row>
    <row r="10" spans="1:7" s="153" customFormat="1" ht="20.25">
      <c r="A10" s="166" t="s">
        <v>7</v>
      </c>
      <c r="B10" s="167"/>
      <c r="C10" s="168"/>
      <c r="D10" s="169">
        <v>87.55</v>
      </c>
      <c r="E10" s="170"/>
      <c r="F10" s="153" t="s">
        <v>2</v>
      </c>
      <c r="G10" s="154"/>
    </row>
    <row r="11" spans="1:7" s="153" customFormat="1" ht="20.25">
      <c r="A11" s="166" t="s">
        <v>8</v>
      </c>
      <c r="B11" s="167"/>
      <c r="C11" s="168"/>
      <c r="D11" s="169">
        <f>'[1]Mar'!$D$7</f>
        <v>139.46</v>
      </c>
      <c r="E11" s="170"/>
      <c r="G11" s="154"/>
    </row>
    <row r="12" spans="1:7" s="153" customFormat="1" ht="20.25">
      <c r="A12" s="166" t="s">
        <v>9</v>
      </c>
      <c r="B12" s="167"/>
      <c r="C12" s="168"/>
      <c r="D12" s="169">
        <v>0</v>
      </c>
      <c r="E12" s="170"/>
      <c r="G12" s="154"/>
    </row>
    <row r="13" spans="1:7" s="153" customFormat="1" ht="20.25">
      <c r="A13" s="166" t="s">
        <v>10</v>
      </c>
      <c r="B13" s="167"/>
      <c r="C13" s="168"/>
      <c r="D13" s="169">
        <f>'[1]Mar'!$D$9</f>
        <v>51.74</v>
      </c>
      <c r="E13" s="170"/>
      <c r="G13" s="154"/>
    </row>
    <row r="14" spans="1:7" s="153" customFormat="1" ht="20.25">
      <c r="A14" s="166" t="s">
        <v>11</v>
      </c>
      <c r="B14" s="167"/>
      <c r="C14" s="168"/>
      <c r="D14" s="171">
        <v>0</v>
      </c>
      <c r="E14" s="170"/>
      <c r="G14" s="154"/>
    </row>
    <row r="15" spans="1:7" s="153" customFormat="1" ht="21" thickBot="1">
      <c r="A15" s="166"/>
      <c r="B15" s="167"/>
      <c r="C15" s="168"/>
      <c r="D15" s="172">
        <f>SUM(D10:D14)</f>
        <v>278.75</v>
      </c>
      <c r="E15" s="170"/>
      <c r="G15" s="154"/>
    </row>
    <row r="16" spans="1:7" s="153" customFormat="1" ht="21" thickBot="1">
      <c r="A16" s="173" t="s">
        <v>44</v>
      </c>
      <c r="B16" s="174"/>
      <c r="C16" s="175"/>
      <c r="D16" s="176"/>
      <c r="E16" s="170" t="s">
        <v>12</v>
      </c>
      <c r="G16" s="154"/>
    </row>
    <row r="17" spans="1:7" s="153" customFormat="1" ht="18">
      <c r="A17" s="177" t="s">
        <v>13</v>
      </c>
      <c r="B17" s="178"/>
      <c r="C17" s="178"/>
      <c r="D17" s="178">
        <v>21.48</v>
      </c>
      <c r="E17" s="178"/>
      <c r="G17" s="154"/>
    </row>
    <row r="18" spans="1:7" s="153" customFormat="1" ht="18">
      <c r="A18" s="177" t="s">
        <v>46</v>
      </c>
      <c r="B18" s="178"/>
      <c r="C18" s="178"/>
      <c r="D18" s="167">
        <f>135*2/2000</f>
        <v>0.135</v>
      </c>
      <c r="E18" s="167"/>
      <c r="G18" s="154"/>
    </row>
    <row r="19" spans="1:7" s="153" customFormat="1" ht="18">
      <c r="A19" s="177" t="s">
        <v>14</v>
      </c>
      <c r="B19" s="178"/>
      <c r="C19" s="178"/>
      <c r="D19" s="178">
        <v>7.08</v>
      </c>
      <c r="E19" s="178"/>
      <c r="G19" s="154"/>
    </row>
    <row r="20" spans="1:7" s="153" customFormat="1" ht="18">
      <c r="A20" s="177" t="s">
        <v>15</v>
      </c>
      <c r="B20" s="178"/>
      <c r="C20" s="178"/>
      <c r="D20" s="178">
        <v>5.83</v>
      </c>
      <c r="E20" s="178"/>
      <c r="G20" s="154"/>
    </row>
    <row r="21" spans="1:7" s="153" customFormat="1" ht="18">
      <c r="A21" s="177" t="s">
        <v>16</v>
      </c>
      <c r="B21" s="178"/>
      <c r="C21" s="178"/>
      <c r="D21" s="178">
        <v>23.76</v>
      </c>
      <c r="E21" s="178"/>
      <c r="G21" s="154"/>
    </row>
    <row r="22" spans="1:7" s="153" customFormat="1" ht="18">
      <c r="A22" s="177" t="s">
        <v>17</v>
      </c>
      <c r="B22" s="178"/>
      <c r="C22" s="178"/>
      <c r="D22" s="178">
        <v>3.68</v>
      </c>
      <c r="E22" s="178"/>
      <c r="G22" s="154"/>
    </row>
    <row r="23" spans="1:7" s="153" customFormat="1" ht="18">
      <c r="A23" s="177" t="s">
        <v>18</v>
      </c>
      <c r="B23" s="178"/>
      <c r="C23" s="178"/>
      <c r="D23" s="179">
        <f>1000*0.004</f>
        <v>4</v>
      </c>
      <c r="E23" s="178"/>
      <c r="G23" s="154"/>
    </row>
    <row r="24" spans="1:7" s="153" customFormat="1" ht="18">
      <c r="A24" s="177" t="s">
        <v>19</v>
      </c>
      <c r="B24" s="178"/>
      <c r="C24" s="178"/>
      <c r="D24" s="178">
        <v>0</v>
      </c>
      <c r="E24" s="178"/>
      <c r="G24" s="154"/>
    </row>
    <row r="25" spans="1:7" s="153" customFormat="1" ht="18">
      <c r="A25" s="177" t="s">
        <v>20</v>
      </c>
      <c r="B25" s="178"/>
      <c r="C25" s="178"/>
      <c r="D25" s="178">
        <v>6.5</v>
      </c>
      <c r="E25" s="178"/>
      <c r="G25" s="154"/>
    </row>
    <row r="26" spans="1:7" s="153" customFormat="1" ht="18">
      <c r="A26" s="177" t="s">
        <v>21</v>
      </c>
      <c r="B26" s="178"/>
      <c r="C26" s="178"/>
      <c r="D26" s="167">
        <f>0*9.5/2000</f>
        <v>0</v>
      </c>
      <c r="E26" s="167"/>
      <c r="G26" s="154"/>
    </row>
    <row r="27" spans="1:7" s="153" customFormat="1" ht="18">
      <c r="A27" s="177" t="s">
        <v>22</v>
      </c>
      <c r="B27" s="178"/>
      <c r="C27" s="178"/>
      <c r="D27" s="167">
        <f>0*9.5/2000</f>
        <v>0</v>
      </c>
      <c r="E27" s="167"/>
      <c r="G27" s="154"/>
    </row>
    <row r="28" spans="1:7" s="153" customFormat="1" ht="18">
      <c r="A28" s="177" t="s">
        <v>47</v>
      </c>
      <c r="B28" s="178"/>
      <c r="C28" s="178"/>
      <c r="D28" s="167">
        <f>0*9.5/2000</f>
        <v>0</v>
      </c>
      <c r="E28" s="167"/>
      <c r="G28" s="154"/>
    </row>
    <row r="29" spans="1:7" s="153" customFormat="1" ht="18.75" thickBot="1">
      <c r="A29" s="177" t="s">
        <v>24</v>
      </c>
      <c r="B29" s="178"/>
      <c r="C29" s="178"/>
      <c r="D29" s="180">
        <f>0*9.5/2000</f>
        <v>0</v>
      </c>
      <c r="E29" s="167"/>
      <c r="G29" s="154"/>
    </row>
    <row r="30" spans="1:7" s="153" customFormat="1" ht="21.75" thickBot="1" thickTop="1">
      <c r="A30" s="181"/>
      <c r="B30" s="178"/>
      <c r="C30" s="182"/>
      <c r="D30" s="183">
        <f>SUM(D17:D29)</f>
        <v>72.465</v>
      </c>
      <c r="E30" s="184"/>
      <c r="G30" s="154"/>
    </row>
    <row r="31" spans="1:7" s="153" customFormat="1" ht="21" thickBot="1">
      <c r="A31" s="149" t="s">
        <v>25</v>
      </c>
      <c r="B31" s="185"/>
      <c r="C31" s="155"/>
      <c r="D31" s="186"/>
      <c r="E31" s="152"/>
      <c r="G31" s="154"/>
    </row>
    <row r="32" spans="1:7" s="153" customFormat="1" ht="20.25">
      <c r="A32" s="155" t="s">
        <v>26</v>
      </c>
      <c r="B32" s="150"/>
      <c r="C32" s="150" t="s">
        <v>2</v>
      </c>
      <c r="D32" s="187">
        <f>'[1]Mar'!$B$7</f>
        <v>202.38</v>
      </c>
      <c r="E32" s="152"/>
      <c r="G32" s="154"/>
    </row>
    <row r="33" spans="1:7" s="153" customFormat="1" ht="20.25">
      <c r="A33" s="155" t="s">
        <v>27</v>
      </c>
      <c r="B33" s="150"/>
      <c r="C33" s="150"/>
      <c r="D33" s="187">
        <f>'[1]Mar'!$B$9</f>
        <v>54.46</v>
      </c>
      <c r="E33" s="152"/>
      <c r="G33" s="154"/>
    </row>
    <row r="34" spans="1:7" s="153" customFormat="1" ht="20.25">
      <c r="A34" s="155" t="s">
        <v>28</v>
      </c>
      <c r="B34" s="150"/>
      <c r="C34" s="150"/>
      <c r="D34" s="187">
        <v>0</v>
      </c>
      <c r="E34" s="152"/>
      <c r="G34" s="154"/>
    </row>
    <row r="35" spans="1:7" s="153" customFormat="1" ht="20.25">
      <c r="A35" s="155" t="s">
        <v>29</v>
      </c>
      <c r="B35" s="150"/>
      <c r="C35" s="150"/>
      <c r="D35" s="188">
        <v>0</v>
      </c>
      <c r="E35" s="152"/>
      <c r="G35" s="154"/>
    </row>
    <row r="36" spans="1:7" s="153" customFormat="1" ht="21" customHeight="1">
      <c r="A36" s="155" t="s">
        <v>30</v>
      </c>
      <c r="B36" s="150"/>
      <c r="C36" s="150"/>
      <c r="D36" s="189">
        <v>20.97</v>
      </c>
      <c r="E36" s="152"/>
      <c r="G36" s="154"/>
    </row>
    <row r="37" spans="1:7" s="153" customFormat="1" ht="21" customHeight="1">
      <c r="A37" s="155"/>
      <c r="B37" s="150"/>
      <c r="C37" s="150"/>
      <c r="D37" s="161">
        <f>SUM(D32:D36)</f>
        <v>277.80999999999995</v>
      </c>
      <c r="E37" s="152"/>
      <c r="G37" s="154"/>
    </row>
    <row r="38" spans="1:5" s="190" customFormat="1" ht="21" customHeight="1" thickBot="1">
      <c r="A38" s="155"/>
      <c r="B38" s="150"/>
      <c r="C38" s="150"/>
      <c r="D38" s="151"/>
      <c r="E38" s="152"/>
    </row>
    <row r="39" spans="1:7" s="153" customFormat="1" ht="21" customHeight="1" thickBot="1">
      <c r="A39" s="149" t="s">
        <v>31</v>
      </c>
      <c r="B39" s="191"/>
      <c r="C39" s="192"/>
      <c r="D39" s="193">
        <f>D15+D37+D30</f>
        <v>629.025</v>
      </c>
      <c r="E39" s="152"/>
      <c r="G39" s="154"/>
    </row>
    <row r="40" spans="1:7" s="153" customFormat="1" ht="18.75" customHeight="1">
      <c r="A40" s="155"/>
      <c r="B40" s="150"/>
      <c r="C40" s="150"/>
      <c r="D40" s="151"/>
      <c r="E40" s="152"/>
      <c r="G40" s="154"/>
    </row>
    <row r="41" spans="1:5" ht="23.25">
      <c r="A41" s="194"/>
      <c r="B41" s="194"/>
      <c r="C41" s="194"/>
      <c r="D41" s="195"/>
      <c r="E41" s="139"/>
    </row>
    <row r="42" spans="1:5" s="177" customFormat="1" ht="20.25">
      <c r="A42" s="197" t="s">
        <v>32</v>
      </c>
      <c r="B42" s="194"/>
      <c r="C42" s="194"/>
      <c r="D42" s="198">
        <f>B89</f>
        <v>3725.7050000000004</v>
      </c>
      <c r="E42" s="199">
        <v>1</v>
      </c>
    </row>
    <row r="43" spans="1:5" ht="20.25">
      <c r="A43" s="200" t="s">
        <v>33</v>
      </c>
      <c r="B43" s="201"/>
      <c r="C43" s="202"/>
      <c r="D43" s="203">
        <f>D39</f>
        <v>629.025</v>
      </c>
      <c r="E43" s="199">
        <f>D43/D42</f>
        <v>0.168833818029071</v>
      </c>
    </row>
    <row r="44" spans="1:5" ht="20.25">
      <c r="A44" s="192" t="s">
        <v>34</v>
      </c>
      <c r="B44" s="204"/>
      <c r="C44" s="204"/>
      <c r="D44" s="205">
        <f>SUM(D42-D43)</f>
        <v>3096.6800000000003</v>
      </c>
      <c r="E44" s="199">
        <f>E42-E43</f>
        <v>0.8311661819709291</v>
      </c>
    </row>
    <row r="45" spans="1:5" ht="18">
      <c r="A45" s="206"/>
      <c r="B45" s="207"/>
      <c r="C45" s="208"/>
      <c r="D45" s="209"/>
      <c r="E45" s="210"/>
    </row>
    <row r="46" spans="1:7" s="153" customFormat="1" ht="20.25">
      <c r="A46" s="211" t="s">
        <v>35</v>
      </c>
      <c r="B46" s="150"/>
      <c r="C46" s="150"/>
      <c r="D46" s="212"/>
      <c r="E46" s="213">
        <f>(D10+D11+D29)*7%</f>
        <v>15.8907</v>
      </c>
      <c r="G46" s="154"/>
    </row>
    <row r="47" spans="1:6" ht="15.75">
      <c r="A47" s="214"/>
      <c r="B47" s="215"/>
      <c r="C47" s="216"/>
      <c r="D47" s="217"/>
      <c r="E47" s="218"/>
      <c r="F47" s="219"/>
    </row>
    <row r="48" spans="1:7" ht="20.25">
      <c r="A48" s="220" t="s">
        <v>36</v>
      </c>
      <c r="B48" s="221"/>
      <c r="C48" s="222"/>
      <c r="D48" s="223"/>
      <c r="E48" s="224">
        <v>0</v>
      </c>
      <c r="F48" s="219"/>
      <c r="G48" s="225"/>
    </row>
    <row r="49" spans="1:5" ht="20.25">
      <c r="A49" s="220" t="s">
        <v>37</v>
      </c>
      <c r="B49" s="226"/>
      <c r="C49" s="227"/>
      <c r="D49" s="217"/>
      <c r="E49" s="224">
        <v>0</v>
      </c>
    </row>
    <row r="50" spans="1:5" ht="15">
      <c r="A50" s="228"/>
      <c r="B50" s="229"/>
      <c r="C50" s="230"/>
      <c r="D50" s="231"/>
      <c r="E50" s="232"/>
    </row>
    <row r="51" spans="1:5" ht="18.75" thickBot="1">
      <c r="A51" s="177"/>
      <c r="B51" s="177"/>
      <c r="C51" s="177"/>
      <c r="D51" s="177"/>
      <c r="E51" s="233"/>
    </row>
    <row r="52" spans="1:5" ht="27.75">
      <c r="A52" s="135" t="s">
        <v>0</v>
      </c>
      <c r="B52" s="136"/>
      <c r="C52" s="136"/>
      <c r="D52" s="137"/>
      <c r="E52" s="138"/>
    </row>
    <row r="53" spans="1:5" ht="28.5" thickBot="1">
      <c r="A53" s="141" t="s">
        <v>48</v>
      </c>
      <c r="B53" s="142"/>
      <c r="C53" s="142"/>
      <c r="D53" s="143"/>
      <c r="E53" s="144"/>
    </row>
    <row r="54" spans="1:6" ht="18">
      <c r="A54" s="177"/>
      <c r="B54" s="177"/>
      <c r="C54" s="177"/>
      <c r="D54" s="177"/>
      <c r="E54" s="233"/>
      <c r="F54" s="196" t="s">
        <v>2</v>
      </c>
    </row>
    <row r="55" spans="1:6" ht="36">
      <c r="A55" s="234" t="s">
        <v>38</v>
      </c>
      <c r="B55" s="235" t="s">
        <v>39</v>
      </c>
      <c r="C55" s="236" t="s">
        <v>40</v>
      </c>
      <c r="D55" s="236" t="s">
        <v>41</v>
      </c>
      <c r="E55" s="236" t="s">
        <v>42</v>
      </c>
      <c r="F55" s="219"/>
    </row>
    <row r="56" spans="1:5" ht="18">
      <c r="A56" s="237">
        <v>39508</v>
      </c>
      <c r="B56" s="238">
        <v>35.28</v>
      </c>
      <c r="C56" s="239">
        <v>138</v>
      </c>
      <c r="D56" s="240">
        <v>1</v>
      </c>
      <c r="E56" s="241">
        <v>0</v>
      </c>
    </row>
    <row r="57" spans="1:5" ht="18">
      <c r="A57" s="237">
        <v>39509</v>
      </c>
      <c r="B57" s="238">
        <v>17.28</v>
      </c>
      <c r="C57" s="239">
        <v>120</v>
      </c>
      <c r="D57" s="241">
        <v>0</v>
      </c>
      <c r="E57" s="241">
        <v>0</v>
      </c>
    </row>
    <row r="58" spans="1:5" ht="18">
      <c r="A58" s="237">
        <v>39510</v>
      </c>
      <c r="B58" s="238">
        <v>114.44</v>
      </c>
      <c r="C58" s="241">
        <v>0</v>
      </c>
      <c r="D58" s="240">
        <v>23</v>
      </c>
      <c r="E58" s="241">
        <v>0</v>
      </c>
    </row>
    <row r="59" spans="1:5" ht="18">
      <c r="A59" s="237">
        <v>39511</v>
      </c>
      <c r="B59" s="238">
        <v>136.24</v>
      </c>
      <c r="C59" s="239">
        <v>136</v>
      </c>
      <c r="D59" s="242">
        <v>18</v>
      </c>
      <c r="E59" s="242">
        <v>3</v>
      </c>
    </row>
    <row r="60" spans="1:5" ht="18">
      <c r="A60" s="237">
        <v>39512</v>
      </c>
      <c r="B60" s="238">
        <v>150.04</v>
      </c>
      <c r="C60" s="242">
        <v>102</v>
      </c>
      <c r="D60" s="242">
        <v>20</v>
      </c>
      <c r="E60" s="242">
        <v>3</v>
      </c>
    </row>
    <row r="61" spans="1:5" ht="18">
      <c r="A61" s="237">
        <v>39513</v>
      </c>
      <c r="B61" s="238">
        <v>172.86</v>
      </c>
      <c r="C61" s="242">
        <v>92</v>
      </c>
      <c r="D61" s="242">
        <v>24</v>
      </c>
      <c r="E61" s="241">
        <v>0</v>
      </c>
    </row>
    <row r="62" spans="1:5" ht="18">
      <c r="A62" s="237">
        <v>39514</v>
      </c>
      <c r="B62" s="238">
        <v>93.81</v>
      </c>
      <c r="C62" s="243">
        <v>128</v>
      </c>
      <c r="D62" s="240">
        <v>7</v>
      </c>
      <c r="E62" s="242">
        <v>2</v>
      </c>
    </row>
    <row r="63" spans="1:5" ht="18">
      <c r="A63" s="237">
        <v>39515</v>
      </c>
      <c r="B63" s="238">
        <v>31.23</v>
      </c>
      <c r="C63" s="239">
        <v>119</v>
      </c>
      <c r="D63" s="240">
        <v>1</v>
      </c>
      <c r="E63" s="241">
        <v>0</v>
      </c>
    </row>
    <row r="64" spans="1:5" ht="18">
      <c r="A64" s="237">
        <v>39516</v>
      </c>
      <c r="B64" s="238">
        <v>20.24</v>
      </c>
      <c r="C64" s="239">
        <v>144</v>
      </c>
      <c r="D64" s="241">
        <v>0</v>
      </c>
      <c r="E64" s="241">
        <v>0</v>
      </c>
    </row>
    <row r="65" spans="1:5" ht="18">
      <c r="A65" s="237">
        <v>39517</v>
      </c>
      <c r="B65" s="238">
        <v>122.32</v>
      </c>
      <c r="C65" s="241">
        <v>0</v>
      </c>
      <c r="D65" s="240">
        <v>20</v>
      </c>
      <c r="E65" s="242">
        <v>1</v>
      </c>
    </row>
    <row r="66" spans="1:5" ht="18">
      <c r="A66" s="237">
        <v>39518</v>
      </c>
      <c r="B66" s="238">
        <v>168.7</v>
      </c>
      <c r="C66" s="239">
        <v>141</v>
      </c>
      <c r="D66" s="242">
        <v>23</v>
      </c>
      <c r="E66" s="242">
        <v>1</v>
      </c>
    </row>
    <row r="67" spans="1:5" ht="18">
      <c r="A67" s="237">
        <v>39519</v>
      </c>
      <c r="B67" s="238">
        <v>207.56</v>
      </c>
      <c r="C67" s="242">
        <v>113</v>
      </c>
      <c r="D67" s="242">
        <v>27</v>
      </c>
      <c r="E67" s="242">
        <v>1</v>
      </c>
    </row>
    <row r="68" spans="1:5" ht="18">
      <c r="A68" s="237">
        <v>39520</v>
      </c>
      <c r="B68" s="238">
        <v>207.19</v>
      </c>
      <c r="C68" s="242">
        <v>108</v>
      </c>
      <c r="D68" s="242">
        <v>25</v>
      </c>
      <c r="E68" s="242">
        <v>2</v>
      </c>
    </row>
    <row r="69" spans="1:5" ht="18">
      <c r="A69" s="237">
        <v>39521</v>
      </c>
      <c r="B69" s="238">
        <v>171.06</v>
      </c>
      <c r="C69" s="243">
        <v>95</v>
      </c>
      <c r="D69" s="240">
        <v>23</v>
      </c>
      <c r="E69" s="241">
        <v>0</v>
      </c>
    </row>
    <row r="70" spans="1:5" ht="18">
      <c r="A70" s="237">
        <v>39522</v>
      </c>
      <c r="B70" s="238">
        <v>34.49</v>
      </c>
      <c r="C70" s="239">
        <v>109</v>
      </c>
      <c r="D70" s="240">
        <v>1</v>
      </c>
      <c r="E70" s="241">
        <v>0</v>
      </c>
    </row>
    <row r="71" spans="1:5" ht="18">
      <c r="A71" s="237">
        <v>39523</v>
      </c>
      <c r="B71" s="241">
        <v>14.21</v>
      </c>
      <c r="C71" s="244">
        <v>106</v>
      </c>
      <c r="D71" s="241">
        <v>0</v>
      </c>
      <c r="E71" s="241">
        <v>0</v>
      </c>
    </row>
    <row r="72" spans="1:5" ht="18">
      <c r="A72" s="237">
        <v>39524</v>
      </c>
      <c r="B72" s="241">
        <v>113.6</v>
      </c>
      <c r="C72" s="241">
        <v>0</v>
      </c>
      <c r="D72" s="245">
        <v>21</v>
      </c>
      <c r="E72" s="241">
        <v>0</v>
      </c>
    </row>
    <row r="73" spans="1:5" ht="18">
      <c r="A73" s="237">
        <v>39525</v>
      </c>
      <c r="B73" s="241">
        <v>123.03</v>
      </c>
      <c r="C73" s="246">
        <v>109</v>
      </c>
      <c r="D73" s="242">
        <v>13</v>
      </c>
      <c r="E73" s="242">
        <v>1</v>
      </c>
    </row>
    <row r="74" spans="1:5" ht="18">
      <c r="A74" s="237">
        <v>39526</v>
      </c>
      <c r="B74" s="241">
        <v>167.7</v>
      </c>
      <c r="C74" s="242">
        <v>99</v>
      </c>
      <c r="D74" s="242">
        <v>17</v>
      </c>
      <c r="E74" s="242">
        <v>2</v>
      </c>
    </row>
    <row r="75" spans="1:5" ht="18">
      <c r="A75" s="237">
        <v>39527</v>
      </c>
      <c r="B75" s="241">
        <v>209.56</v>
      </c>
      <c r="C75" s="242">
        <v>125</v>
      </c>
      <c r="D75" s="242">
        <v>25</v>
      </c>
      <c r="E75" s="241">
        <v>0</v>
      </c>
    </row>
    <row r="76" spans="1:5" ht="18">
      <c r="A76" s="237">
        <v>39528</v>
      </c>
      <c r="B76" s="241">
        <v>170.03</v>
      </c>
      <c r="C76" s="242">
        <v>140</v>
      </c>
      <c r="D76" s="245">
        <v>23</v>
      </c>
      <c r="E76" s="242">
        <v>2</v>
      </c>
    </row>
    <row r="77" spans="1:5" ht="18">
      <c r="A77" s="237">
        <v>39529</v>
      </c>
      <c r="B77" s="241">
        <v>32.86</v>
      </c>
      <c r="C77" s="246">
        <v>125</v>
      </c>
      <c r="D77" s="245">
        <v>1</v>
      </c>
      <c r="E77" s="241">
        <v>0</v>
      </c>
    </row>
    <row r="78" spans="1:5" ht="18">
      <c r="A78" s="237">
        <v>39530</v>
      </c>
      <c r="B78" s="241">
        <v>0</v>
      </c>
      <c r="C78" s="241">
        <v>0</v>
      </c>
      <c r="D78" s="241">
        <v>0</v>
      </c>
      <c r="E78" s="241">
        <v>0</v>
      </c>
    </row>
    <row r="79" spans="1:5" ht="18">
      <c r="A79" s="237">
        <v>39531</v>
      </c>
      <c r="B79" s="241">
        <v>142.53</v>
      </c>
      <c r="C79" s="241">
        <v>0</v>
      </c>
      <c r="D79" s="245">
        <v>26</v>
      </c>
      <c r="E79" s="242">
        <v>2</v>
      </c>
    </row>
    <row r="80" spans="1:5" ht="18">
      <c r="A80" s="237">
        <v>39532</v>
      </c>
      <c r="B80" s="241">
        <v>267.02</v>
      </c>
      <c r="C80" s="246">
        <v>205</v>
      </c>
      <c r="D80" s="242">
        <v>19</v>
      </c>
      <c r="E80" s="242">
        <v>2</v>
      </c>
    </row>
    <row r="81" spans="1:5" ht="18">
      <c r="A81" s="237">
        <v>39533</v>
      </c>
      <c r="B81" s="241">
        <v>130.61</v>
      </c>
      <c r="C81" s="242">
        <v>118</v>
      </c>
      <c r="D81" s="242">
        <v>22</v>
      </c>
      <c r="E81" s="241">
        <v>0</v>
      </c>
    </row>
    <row r="82" spans="1:5" ht="18">
      <c r="A82" s="237">
        <v>39534</v>
      </c>
      <c r="B82" s="241">
        <v>216.91</v>
      </c>
      <c r="C82" s="242">
        <v>103</v>
      </c>
      <c r="D82" s="242">
        <v>20</v>
      </c>
      <c r="E82" s="242">
        <v>3</v>
      </c>
    </row>
    <row r="83" spans="1:5" ht="18">
      <c r="A83" s="237">
        <v>39535</v>
      </c>
      <c r="B83" s="241">
        <v>191.26</v>
      </c>
      <c r="C83" s="242">
        <v>134</v>
      </c>
      <c r="D83" s="245">
        <v>20</v>
      </c>
      <c r="E83" s="242">
        <v>3</v>
      </c>
    </row>
    <row r="84" spans="1:5" ht="18">
      <c r="A84" s="237">
        <v>39536</v>
      </c>
      <c r="B84" s="241">
        <v>37.72</v>
      </c>
      <c r="C84" s="246">
        <v>121</v>
      </c>
      <c r="D84" s="245">
        <v>1</v>
      </c>
      <c r="E84" s="241">
        <v>0</v>
      </c>
    </row>
    <row r="85" spans="1:5" ht="18">
      <c r="A85" s="237">
        <v>39537</v>
      </c>
      <c r="B85" s="241">
        <v>18.15</v>
      </c>
      <c r="C85" s="246">
        <v>137</v>
      </c>
      <c r="D85" s="241">
        <v>0</v>
      </c>
      <c r="E85" s="241">
        <v>0</v>
      </c>
    </row>
    <row r="86" spans="1:5" ht="18">
      <c r="A86" s="237">
        <v>39538</v>
      </c>
      <c r="B86" s="247">
        <v>135.31</v>
      </c>
      <c r="C86" s="248">
        <v>20</v>
      </c>
      <c r="D86" s="249">
        <v>25</v>
      </c>
      <c r="E86" s="250">
        <v>1</v>
      </c>
    </row>
    <row r="87" spans="1:5" ht="18">
      <c r="A87" s="251" t="s">
        <v>43</v>
      </c>
      <c r="B87" s="241">
        <f>SUM(B56:B86)</f>
        <v>3653.2400000000002</v>
      </c>
      <c r="C87" s="246">
        <f>SUM(C56:C86)</f>
        <v>3087</v>
      </c>
      <c r="D87" s="246">
        <f>SUM(D56:D86)</f>
        <v>446</v>
      </c>
      <c r="E87" s="246">
        <f>SUM(E56:E86)</f>
        <v>29</v>
      </c>
    </row>
    <row r="88" spans="1:5" ht="18">
      <c r="A88" s="252"/>
      <c r="B88" s="253">
        <f>D30</f>
        <v>72.465</v>
      </c>
      <c r="C88" s="254"/>
      <c r="D88" s="255"/>
      <c r="E88" s="256"/>
    </row>
    <row r="89" spans="1:6" ht="16.5" customHeight="1">
      <c r="A89" s="228"/>
      <c r="B89" s="257">
        <f>SUM(B87:B88)</f>
        <v>3725.7050000000004</v>
      </c>
      <c r="C89" s="230"/>
      <c r="D89" s="231"/>
      <c r="E89" s="228"/>
      <c r="F89" s="196" t="s">
        <v>2</v>
      </c>
    </row>
    <row r="90" spans="1:5" ht="20.25">
      <c r="A90" s="258"/>
      <c r="B90" s="259"/>
      <c r="C90" s="260"/>
      <c r="D90" s="261"/>
      <c r="E90" s="258"/>
    </row>
    <row r="91" spans="1:5" ht="20.25">
      <c r="A91" s="258"/>
      <c r="B91" s="259"/>
      <c r="C91" s="260"/>
      <c r="D91" s="261"/>
      <c r="E91" s="258"/>
    </row>
    <row r="92" spans="1:5" ht="20.25">
      <c r="A92" s="258"/>
      <c r="B92" s="259"/>
      <c r="C92" s="260"/>
      <c r="D92" s="261"/>
      <c r="E92" s="258"/>
    </row>
    <row r="93" spans="1:5" ht="20.25">
      <c r="A93" s="258"/>
      <c r="B93" s="259"/>
      <c r="C93" s="260"/>
      <c r="D93" s="261"/>
      <c r="E93" s="258"/>
    </row>
  </sheetData>
  <sheetProtection/>
  <printOptions/>
  <pageMargins left="0.75" right="0.75" top="1" bottom="1" header="0.5" footer="0.5"/>
  <pageSetup fitToHeight="2" horizontalDpi="600" verticalDpi="600" orientation="portrait" scale="60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93"/>
  <sheetViews>
    <sheetView tabSelected="1" view="pageBreakPreview" zoomScale="75" zoomScaleNormal="75" zoomScaleSheetLayoutView="75" zoomScalePageLayoutView="0" workbookViewId="0" topLeftCell="A1">
      <selection activeCell="I6" sqref="I6"/>
    </sheetView>
  </sheetViews>
  <sheetFormatPr defaultColWidth="9.140625" defaultRowHeight="12.75"/>
  <cols>
    <col min="1" max="1" width="77.140625" style="196" customWidth="1"/>
    <col min="2" max="2" width="15.28125" style="262" customWidth="1"/>
    <col min="3" max="3" width="15.00390625" style="263" customWidth="1"/>
    <col min="4" max="4" width="15.7109375" style="264" customWidth="1"/>
    <col min="5" max="5" width="17.57421875" style="196" customWidth="1"/>
    <col min="6" max="16384" width="9.140625" style="196" customWidth="1"/>
  </cols>
  <sheetData>
    <row r="1" spans="1:6" s="140" customFormat="1" ht="27.75">
      <c r="A1" s="135" t="s">
        <v>0</v>
      </c>
      <c r="B1" s="136"/>
      <c r="C1" s="136"/>
      <c r="D1" s="137"/>
      <c r="E1" s="138"/>
      <c r="F1" s="139"/>
    </row>
    <row r="2" spans="1:6" s="140" customFormat="1" ht="28.5" thickBot="1">
      <c r="A2" s="141" t="s">
        <v>49</v>
      </c>
      <c r="B2" s="142"/>
      <c r="C2" s="142"/>
      <c r="D2" s="143"/>
      <c r="E2" s="144"/>
      <c r="F2" s="139"/>
    </row>
    <row r="3" spans="1:6" s="148" customFormat="1" ht="28.5" thickBot="1">
      <c r="A3" s="145"/>
      <c r="B3" s="146" t="s">
        <v>2</v>
      </c>
      <c r="C3" s="146"/>
      <c r="D3" s="147"/>
      <c r="E3" s="139"/>
      <c r="F3" s="139"/>
    </row>
    <row r="4" spans="1:7" s="153" customFormat="1" ht="21" customHeight="1" thickBot="1">
      <c r="A4" s="149" t="s">
        <v>3</v>
      </c>
      <c r="B4" s="150"/>
      <c r="C4" s="150"/>
      <c r="D4" s="151"/>
      <c r="E4" s="152"/>
      <c r="G4" s="154"/>
    </row>
    <row r="5" spans="1:7" s="153" customFormat="1" ht="20.25">
      <c r="A5" s="155" t="s">
        <v>4</v>
      </c>
      <c r="B5" s="150"/>
      <c r="C5" s="150"/>
      <c r="D5" s="156">
        <f>'[1]April'!$B$6</f>
        <v>1026.89</v>
      </c>
      <c r="E5" s="157">
        <f>D5/D7</f>
        <v>0.30487797636719915</v>
      </c>
      <c r="G5" s="154"/>
    </row>
    <row r="6" spans="1:7" s="153" customFormat="1" ht="21" thickBot="1">
      <c r="A6" s="155" t="s">
        <v>5</v>
      </c>
      <c r="B6" s="158"/>
      <c r="C6" s="158"/>
      <c r="D6" s="156">
        <f>'[1]April'!$C$6</f>
        <v>2341.31</v>
      </c>
      <c r="E6" s="157">
        <f>D6/D7</f>
        <v>0.695122023632801</v>
      </c>
      <c r="G6" s="154"/>
    </row>
    <row r="7" spans="1:7" s="153" customFormat="1" ht="21" customHeight="1" thickBot="1">
      <c r="A7" s="159"/>
      <c r="B7" s="158"/>
      <c r="C7" s="158"/>
      <c r="D7" s="160">
        <f>SUM(D5:D6)</f>
        <v>3368.2</v>
      </c>
      <c r="E7" s="152"/>
      <c r="G7" s="154"/>
    </row>
    <row r="8" spans="1:7" s="153" customFormat="1" ht="21" customHeight="1" thickBot="1">
      <c r="A8" s="159"/>
      <c r="B8" s="158"/>
      <c r="C8" s="158"/>
      <c r="D8" s="161"/>
      <c r="E8" s="152"/>
      <c r="G8" s="154"/>
    </row>
    <row r="9" spans="1:7" s="153" customFormat="1" ht="21" thickBot="1">
      <c r="A9" s="162" t="s">
        <v>6</v>
      </c>
      <c r="B9" s="163"/>
      <c r="C9" s="164"/>
      <c r="D9" s="161"/>
      <c r="E9" s="165"/>
      <c r="G9" s="154"/>
    </row>
    <row r="10" spans="1:7" s="153" customFormat="1" ht="20.25">
      <c r="A10" s="166" t="s">
        <v>7</v>
      </c>
      <c r="B10" s="167"/>
      <c r="C10" s="168"/>
      <c r="D10" s="169">
        <f>'[1]April'!$C$7</f>
        <v>106.2</v>
      </c>
      <c r="E10" s="170"/>
      <c r="F10" s="153" t="s">
        <v>2</v>
      </c>
      <c r="G10" s="154"/>
    </row>
    <row r="11" spans="1:7" s="153" customFormat="1" ht="20.25">
      <c r="A11" s="166" t="s">
        <v>8</v>
      </c>
      <c r="B11" s="167"/>
      <c r="C11" s="168"/>
      <c r="D11" s="169">
        <v>165.29</v>
      </c>
      <c r="E11" s="170"/>
      <c r="G11" s="154"/>
    </row>
    <row r="12" spans="1:7" s="153" customFormat="1" ht="20.25">
      <c r="A12" s="166" t="s">
        <v>9</v>
      </c>
      <c r="B12" s="167"/>
      <c r="C12" s="168"/>
      <c r="D12" s="169">
        <v>0</v>
      </c>
      <c r="E12" s="170"/>
      <c r="G12" s="154"/>
    </row>
    <row r="13" spans="1:7" s="153" customFormat="1" ht="20.25">
      <c r="A13" s="166" t="s">
        <v>10</v>
      </c>
      <c r="B13" s="167"/>
      <c r="C13" s="168"/>
      <c r="D13" s="169">
        <v>44.12</v>
      </c>
      <c r="E13" s="170"/>
      <c r="G13" s="154"/>
    </row>
    <row r="14" spans="1:7" s="153" customFormat="1" ht="20.25">
      <c r="A14" s="166" t="s">
        <v>11</v>
      </c>
      <c r="B14" s="167"/>
      <c r="C14" s="168"/>
      <c r="D14" s="171">
        <v>0</v>
      </c>
      <c r="E14" s="170"/>
      <c r="G14" s="154"/>
    </row>
    <row r="15" spans="1:7" s="153" customFormat="1" ht="21" thickBot="1">
      <c r="A15" s="166"/>
      <c r="B15" s="167"/>
      <c r="C15" s="168"/>
      <c r="D15" s="172">
        <f>SUM(D10:D14)</f>
        <v>315.61</v>
      </c>
      <c r="E15" s="170"/>
      <c r="G15" s="154"/>
    </row>
    <row r="16" spans="1:7" s="153" customFormat="1" ht="21" thickBot="1">
      <c r="A16" s="173" t="s">
        <v>44</v>
      </c>
      <c r="B16" s="174"/>
      <c r="C16" s="175"/>
      <c r="D16" s="176"/>
      <c r="E16" s="170" t="s">
        <v>12</v>
      </c>
      <c r="G16" s="154"/>
    </row>
    <row r="17" spans="1:7" s="153" customFormat="1" ht="18">
      <c r="A17" s="177" t="s">
        <v>13</v>
      </c>
      <c r="B17" s="178"/>
      <c r="C17" s="178"/>
      <c r="D17" s="178">
        <v>12.63</v>
      </c>
      <c r="E17" s="178"/>
      <c r="G17" s="154"/>
    </row>
    <row r="18" spans="1:7" s="153" customFormat="1" ht="18">
      <c r="A18" s="177" t="s">
        <v>46</v>
      </c>
      <c r="B18" s="178"/>
      <c r="C18" s="178"/>
      <c r="D18" s="167">
        <v>0</v>
      </c>
      <c r="E18" s="167"/>
      <c r="G18" s="154"/>
    </row>
    <row r="19" spans="1:7" s="153" customFormat="1" ht="18">
      <c r="A19" s="177" t="s">
        <v>14</v>
      </c>
      <c r="B19" s="178"/>
      <c r="C19" s="178"/>
      <c r="D19" s="178">
        <v>7.09</v>
      </c>
      <c r="E19" s="178"/>
      <c r="G19" s="154"/>
    </row>
    <row r="20" spans="1:7" s="153" customFormat="1" ht="18">
      <c r="A20" s="177" t="s">
        <v>15</v>
      </c>
      <c r="B20" s="178"/>
      <c r="C20" s="178"/>
      <c r="D20" s="178">
        <v>7.98</v>
      </c>
      <c r="E20" s="178"/>
      <c r="G20" s="154"/>
    </row>
    <row r="21" spans="1:7" s="153" customFormat="1" ht="18">
      <c r="A21" s="177" t="s">
        <v>16</v>
      </c>
      <c r="B21" s="178"/>
      <c r="C21" s="178"/>
      <c r="D21" s="178">
        <v>35.64</v>
      </c>
      <c r="E21" s="178"/>
      <c r="G21" s="154"/>
    </row>
    <row r="22" spans="1:7" s="153" customFormat="1" ht="18">
      <c r="A22" s="177" t="s">
        <v>17</v>
      </c>
      <c r="B22" s="178"/>
      <c r="C22" s="178"/>
      <c r="D22" s="178">
        <v>2.24</v>
      </c>
      <c r="E22" s="178"/>
      <c r="G22" s="154"/>
    </row>
    <row r="23" spans="1:7" s="153" customFormat="1" ht="18">
      <c r="A23" s="177" t="s">
        <v>18</v>
      </c>
      <c r="B23" s="178"/>
      <c r="C23" s="178"/>
      <c r="D23" s="178">
        <v>0</v>
      </c>
      <c r="E23" s="178"/>
      <c r="G23" s="154"/>
    </row>
    <row r="24" spans="1:7" s="153" customFormat="1" ht="18">
      <c r="A24" s="177" t="s">
        <v>19</v>
      </c>
      <c r="B24" s="178"/>
      <c r="C24" s="178"/>
      <c r="D24" s="178">
        <v>0</v>
      </c>
      <c r="E24" s="178"/>
      <c r="G24" s="154"/>
    </row>
    <row r="25" spans="1:7" s="153" customFormat="1" ht="18">
      <c r="A25" s="177" t="s">
        <v>20</v>
      </c>
      <c r="B25" s="178"/>
      <c r="C25" s="178"/>
      <c r="D25" s="178">
        <v>5.51</v>
      </c>
      <c r="E25" s="178"/>
      <c r="G25" s="154"/>
    </row>
    <row r="26" spans="1:7" s="153" customFormat="1" ht="18">
      <c r="A26" s="177" t="s">
        <v>21</v>
      </c>
      <c r="B26" s="178"/>
      <c r="C26" s="178"/>
      <c r="D26" s="167">
        <v>0</v>
      </c>
      <c r="E26" s="167"/>
      <c r="G26" s="154"/>
    </row>
    <row r="27" spans="1:7" s="153" customFormat="1" ht="18">
      <c r="A27" s="177" t="s">
        <v>47</v>
      </c>
      <c r="B27" s="178"/>
      <c r="C27" s="178"/>
      <c r="D27" s="167">
        <v>0</v>
      </c>
      <c r="E27" s="167"/>
      <c r="G27" s="154"/>
    </row>
    <row r="28" spans="1:7" s="153" customFormat="1" ht="18">
      <c r="A28" s="177" t="s">
        <v>22</v>
      </c>
      <c r="B28" s="178"/>
      <c r="C28" s="178"/>
      <c r="D28" s="167">
        <f>0*9.5/2000</f>
        <v>0</v>
      </c>
      <c r="E28" s="167"/>
      <c r="G28" s="154"/>
    </row>
    <row r="29" spans="1:7" s="153" customFormat="1" ht="18.75" thickBot="1">
      <c r="A29" s="177" t="s">
        <v>24</v>
      </c>
      <c r="B29" s="178"/>
      <c r="C29" s="178"/>
      <c r="D29" s="265">
        <v>0</v>
      </c>
      <c r="E29" s="167"/>
      <c r="G29" s="154"/>
    </row>
    <row r="30" spans="1:7" s="153" customFormat="1" ht="21.75" thickBot="1" thickTop="1">
      <c r="A30" s="181"/>
      <c r="B30" s="178"/>
      <c r="C30" s="182"/>
      <c r="D30" s="266">
        <f>SUM(D17:D29)</f>
        <v>71.09</v>
      </c>
      <c r="E30" s="184"/>
      <c r="G30" s="154"/>
    </row>
    <row r="31" spans="1:7" s="153" customFormat="1" ht="21" thickBot="1">
      <c r="A31" s="149" t="s">
        <v>25</v>
      </c>
      <c r="B31" s="185"/>
      <c r="C31" s="155"/>
      <c r="D31" s="186"/>
      <c r="E31" s="152"/>
      <c r="G31" s="154"/>
    </row>
    <row r="32" spans="1:7" s="153" customFormat="1" ht="20.25">
      <c r="A32" s="155" t="s">
        <v>26</v>
      </c>
      <c r="B32" s="150"/>
      <c r="C32" s="150" t="s">
        <v>2</v>
      </c>
      <c r="D32" s="187">
        <f>'[1]April'!$B$7</f>
        <v>131.73</v>
      </c>
      <c r="E32" s="152"/>
      <c r="G32" s="154"/>
    </row>
    <row r="33" spans="1:7" s="153" customFormat="1" ht="20.25">
      <c r="A33" s="155" t="s">
        <v>27</v>
      </c>
      <c r="B33" s="150"/>
      <c r="C33" s="150"/>
      <c r="D33" s="187">
        <v>36.99</v>
      </c>
      <c r="E33" s="152"/>
      <c r="G33" s="154"/>
    </row>
    <row r="34" spans="1:7" s="153" customFormat="1" ht="20.25">
      <c r="A34" s="155" t="s">
        <v>28</v>
      </c>
      <c r="B34" s="150"/>
      <c r="C34" s="150"/>
      <c r="D34" s="187">
        <v>1441.36</v>
      </c>
      <c r="E34" s="152"/>
      <c r="G34" s="154"/>
    </row>
    <row r="35" spans="1:7" s="153" customFormat="1" ht="20.25">
      <c r="A35" s="155" t="s">
        <v>29</v>
      </c>
      <c r="B35" s="150"/>
      <c r="C35" s="150"/>
      <c r="D35" s="188">
        <v>34.79</v>
      </c>
      <c r="E35" s="152"/>
      <c r="G35" s="154"/>
    </row>
    <row r="36" spans="1:7" s="153" customFormat="1" ht="21" customHeight="1">
      <c r="A36" s="155" t="s">
        <v>30</v>
      </c>
      <c r="B36" s="150"/>
      <c r="C36" s="150"/>
      <c r="D36" s="189">
        <v>20.59</v>
      </c>
      <c r="E36" s="152"/>
      <c r="G36" s="154"/>
    </row>
    <row r="37" spans="1:7" s="153" customFormat="1" ht="21" customHeight="1">
      <c r="A37" s="155"/>
      <c r="B37" s="150"/>
      <c r="C37" s="150"/>
      <c r="D37" s="161">
        <f>SUM(D32:D36)</f>
        <v>1665.4599999999998</v>
      </c>
      <c r="E37" s="152"/>
      <c r="G37" s="154"/>
    </row>
    <row r="38" spans="1:5" s="190" customFormat="1" ht="21" customHeight="1" thickBot="1">
      <c r="A38" s="155"/>
      <c r="B38" s="150"/>
      <c r="C38" s="150"/>
      <c r="D38" s="151"/>
      <c r="E38" s="152"/>
    </row>
    <row r="39" spans="1:7" s="153" customFormat="1" ht="21" customHeight="1" thickBot="1">
      <c r="A39" s="149" t="s">
        <v>31</v>
      </c>
      <c r="B39" s="191"/>
      <c r="C39" s="192"/>
      <c r="D39" s="193">
        <f>D15+D37+D30</f>
        <v>2052.16</v>
      </c>
      <c r="E39" s="152"/>
      <c r="G39" s="154"/>
    </row>
    <row r="40" spans="1:7" s="153" customFormat="1" ht="18.75" customHeight="1">
      <c r="A40" s="155"/>
      <c r="B40" s="150"/>
      <c r="C40" s="150"/>
      <c r="D40" s="151"/>
      <c r="E40" s="152"/>
      <c r="G40" s="154"/>
    </row>
    <row r="41" spans="1:5" ht="23.25">
      <c r="A41" s="194"/>
      <c r="B41" s="194"/>
      <c r="C41" s="194"/>
      <c r="D41" s="195"/>
      <c r="E41" s="139"/>
    </row>
    <row r="42" spans="1:5" s="177" customFormat="1" ht="20.25">
      <c r="A42" s="197" t="s">
        <v>32</v>
      </c>
      <c r="B42" s="194"/>
      <c r="C42" s="194"/>
      <c r="D42" s="198">
        <f>B89</f>
        <v>5420.36</v>
      </c>
      <c r="E42" s="199">
        <v>1</v>
      </c>
    </row>
    <row r="43" spans="1:5" ht="20.25">
      <c r="A43" s="200" t="s">
        <v>33</v>
      </c>
      <c r="B43" s="201"/>
      <c r="C43" s="202"/>
      <c r="D43" s="203">
        <f>D39</f>
        <v>2052.16</v>
      </c>
      <c r="E43" s="199">
        <f>D43/D42</f>
        <v>0.3786021592661742</v>
      </c>
    </row>
    <row r="44" spans="1:5" ht="20.25">
      <c r="A44" s="192" t="s">
        <v>34</v>
      </c>
      <c r="B44" s="204"/>
      <c r="C44" s="204"/>
      <c r="D44" s="205">
        <f>SUM(D42-D43)</f>
        <v>3368.2</v>
      </c>
      <c r="E44" s="199">
        <f>E42-E43</f>
        <v>0.6213978407338259</v>
      </c>
    </row>
    <row r="45" spans="1:5" ht="18">
      <c r="A45" s="206"/>
      <c r="B45" s="207"/>
      <c r="C45" s="208"/>
      <c r="D45" s="209"/>
      <c r="E45" s="210"/>
    </row>
    <row r="46" spans="1:7" s="153" customFormat="1" ht="20.25">
      <c r="A46" s="211" t="s">
        <v>35</v>
      </c>
      <c r="B46" s="150"/>
      <c r="C46" s="150"/>
      <c r="D46" s="212"/>
      <c r="E46" s="213">
        <f>(D10+D11+D29)*7%</f>
        <v>19.004300000000004</v>
      </c>
      <c r="G46" s="154"/>
    </row>
    <row r="47" spans="1:6" ht="15.75">
      <c r="A47" s="214"/>
      <c r="B47" s="215"/>
      <c r="C47" s="216"/>
      <c r="D47" s="217"/>
      <c r="E47" s="218"/>
      <c r="F47" s="219"/>
    </row>
    <row r="48" spans="1:7" ht="20.25">
      <c r="A48" s="220" t="s">
        <v>36</v>
      </c>
      <c r="B48" s="221"/>
      <c r="C48" s="222"/>
      <c r="D48" s="223"/>
      <c r="E48" s="224">
        <v>0</v>
      </c>
      <c r="F48" s="219"/>
      <c r="G48" s="225"/>
    </row>
    <row r="49" spans="1:5" ht="20.25">
      <c r="A49" s="220" t="s">
        <v>37</v>
      </c>
      <c r="B49" s="226"/>
      <c r="C49" s="227"/>
      <c r="D49" s="217"/>
      <c r="E49" s="224">
        <v>0</v>
      </c>
    </row>
    <row r="50" spans="1:5" ht="15">
      <c r="A50" s="228"/>
      <c r="B50" s="229"/>
      <c r="C50" s="230"/>
      <c r="D50" s="231"/>
      <c r="E50" s="232"/>
    </row>
    <row r="51" spans="1:5" ht="18.75" thickBot="1">
      <c r="A51" s="177"/>
      <c r="B51" s="177"/>
      <c r="C51" s="177"/>
      <c r="D51" s="177"/>
      <c r="E51" s="233"/>
    </row>
    <row r="52" spans="1:5" ht="27.75">
      <c r="A52" s="135" t="s">
        <v>0</v>
      </c>
      <c r="B52" s="136"/>
      <c r="C52" s="136"/>
      <c r="D52" s="137"/>
      <c r="E52" s="138"/>
    </row>
    <row r="53" spans="1:5" ht="28.5" thickBot="1">
      <c r="A53" s="141" t="s">
        <v>49</v>
      </c>
      <c r="B53" s="142"/>
      <c r="C53" s="142"/>
      <c r="D53" s="143"/>
      <c r="E53" s="144"/>
    </row>
    <row r="54" spans="1:6" ht="18">
      <c r="A54" s="177"/>
      <c r="B54" s="177"/>
      <c r="C54" s="177"/>
      <c r="D54" s="177"/>
      <c r="E54" s="233"/>
      <c r="F54" s="196" t="s">
        <v>2</v>
      </c>
    </row>
    <row r="55" spans="1:6" ht="36">
      <c r="A55" s="234" t="s">
        <v>38</v>
      </c>
      <c r="B55" s="235" t="s">
        <v>39</v>
      </c>
      <c r="C55" s="236" t="s">
        <v>40</v>
      </c>
      <c r="D55" s="236" t="s">
        <v>41</v>
      </c>
      <c r="E55" s="236" t="s">
        <v>42</v>
      </c>
      <c r="F55" s="219"/>
    </row>
    <row r="56" spans="1:5" ht="18">
      <c r="A56" s="237">
        <v>39539</v>
      </c>
      <c r="B56" s="243">
        <v>236.99</v>
      </c>
      <c r="C56" s="273">
        <v>160</v>
      </c>
      <c r="D56" s="240">
        <v>18</v>
      </c>
      <c r="E56" s="270">
        <v>6</v>
      </c>
    </row>
    <row r="57" spans="1:5" ht="18">
      <c r="A57" s="237">
        <v>39540</v>
      </c>
      <c r="B57" s="243">
        <v>207.15</v>
      </c>
      <c r="C57" s="240">
        <v>93</v>
      </c>
      <c r="D57" s="274">
        <v>18</v>
      </c>
      <c r="E57" s="270">
        <v>2</v>
      </c>
    </row>
    <row r="58" spans="1:5" ht="18">
      <c r="A58" s="237">
        <v>39541</v>
      </c>
      <c r="B58" s="243">
        <v>209.21</v>
      </c>
      <c r="C58" s="240">
        <v>108</v>
      </c>
      <c r="D58" s="240">
        <v>22</v>
      </c>
      <c r="E58" s="271">
        <v>2</v>
      </c>
    </row>
    <row r="59" spans="1:5" ht="18">
      <c r="A59" s="237">
        <v>39542</v>
      </c>
      <c r="B59" s="243">
        <v>210.33</v>
      </c>
      <c r="C59" s="273">
        <v>107</v>
      </c>
      <c r="D59" s="240">
        <v>22</v>
      </c>
      <c r="E59" s="270">
        <v>3</v>
      </c>
    </row>
    <row r="60" spans="1:5" ht="18">
      <c r="A60" s="237">
        <v>39543</v>
      </c>
      <c r="B60" s="243">
        <v>121.86</v>
      </c>
      <c r="C60" s="273">
        <v>128</v>
      </c>
      <c r="D60" s="240">
        <v>1</v>
      </c>
      <c r="E60" s="241">
        <v>0</v>
      </c>
    </row>
    <row r="61" spans="1:5" ht="18">
      <c r="A61" s="237">
        <v>39544</v>
      </c>
      <c r="B61" s="243">
        <v>17.1</v>
      </c>
      <c r="C61" s="273">
        <v>122</v>
      </c>
      <c r="D61" s="241">
        <v>0</v>
      </c>
      <c r="E61" s="241">
        <v>0</v>
      </c>
    </row>
    <row r="62" spans="1:5" ht="18">
      <c r="A62" s="237">
        <v>39545</v>
      </c>
      <c r="B62" s="243">
        <v>131.38</v>
      </c>
      <c r="C62" s="241">
        <v>0</v>
      </c>
      <c r="D62" s="240">
        <v>22</v>
      </c>
      <c r="E62" s="241">
        <v>0</v>
      </c>
    </row>
    <row r="63" spans="1:5" ht="18">
      <c r="A63" s="237">
        <v>39546</v>
      </c>
      <c r="B63" s="243">
        <v>246.29</v>
      </c>
      <c r="C63" s="240">
        <v>128</v>
      </c>
      <c r="D63" s="240">
        <v>23</v>
      </c>
      <c r="E63" s="270">
        <v>3</v>
      </c>
    </row>
    <row r="64" spans="1:5" ht="18">
      <c r="A64" s="237">
        <v>39547</v>
      </c>
      <c r="B64" s="243">
        <v>258.48</v>
      </c>
      <c r="C64" s="240">
        <v>113</v>
      </c>
      <c r="D64" s="240">
        <v>19</v>
      </c>
      <c r="E64" s="270">
        <v>2</v>
      </c>
    </row>
    <row r="65" spans="1:5" ht="18">
      <c r="A65" s="237">
        <v>39548</v>
      </c>
      <c r="B65" s="243">
        <v>222.61</v>
      </c>
      <c r="C65" s="240">
        <v>102</v>
      </c>
      <c r="D65" s="240">
        <v>23</v>
      </c>
      <c r="E65" s="271">
        <v>1</v>
      </c>
    </row>
    <row r="66" spans="1:5" ht="18">
      <c r="A66" s="237">
        <v>39549</v>
      </c>
      <c r="B66" s="243">
        <v>208.45</v>
      </c>
      <c r="C66" s="273">
        <v>109</v>
      </c>
      <c r="D66" s="240">
        <v>21</v>
      </c>
      <c r="E66" s="270">
        <v>1</v>
      </c>
    </row>
    <row r="67" spans="1:5" ht="18">
      <c r="A67" s="237">
        <v>39550</v>
      </c>
      <c r="B67" s="243">
        <v>30.55</v>
      </c>
      <c r="C67" s="273">
        <v>120</v>
      </c>
      <c r="D67" s="242">
        <v>1</v>
      </c>
      <c r="E67" s="241">
        <v>0</v>
      </c>
    </row>
    <row r="68" spans="1:5" ht="18">
      <c r="A68" s="237">
        <v>39551</v>
      </c>
      <c r="B68" s="243">
        <v>30.44</v>
      </c>
      <c r="C68" s="273">
        <v>120</v>
      </c>
      <c r="D68" s="241">
        <v>0</v>
      </c>
      <c r="E68" s="241">
        <v>0</v>
      </c>
    </row>
    <row r="69" spans="1:5" ht="18">
      <c r="A69" s="237">
        <v>39552</v>
      </c>
      <c r="B69" s="243">
        <v>121.84</v>
      </c>
      <c r="C69" s="241">
        <v>0</v>
      </c>
      <c r="D69" s="240">
        <v>23</v>
      </c>
      <c r="E69" s="241">
        <v>0</v>
      </c>
    </row>
    <row r="70" spans="1:5" ht="18">
      <c r="A70" s="237">
        <v>39553</v>
      </c>
      <c r="B70" s="243">
        <v>190.38</v>
      </c>
      <c r="C70" s="273">
        <v>151</v>
      </c>
      <c r="D70" s="240">
        <v>8</v>
      </c>
      <c r="E70" s="241">
        <v>0</v>
      </c>
    </row>
    <row r="71" spans="1:5" ht="18">
      <c r="A71" s="237">
        <v>39554</v>
      </c>
      <c r="B71" s="240">
        <v>389.12</v>
      </c>
      <c r="C71" s="240">
        <v>138</v>
      </c>
      <c r="D71" s="240">
        <v>25</v>
      </c>
      <c r="E71" s="270">
        <v>1</v>
      </c>
    </row>
    <row r="72" spans="1:5" ht="18">
      <c r="A72" s="237">
        <v>39555</v>
      </c>
      <c r="B72" s="240">
        <v>250.24</v>
      </c>
      <c r="C72" s="240">
        <v>114</v>
      </c>
      <c r="D72" s="240">
        <v>28</v>
      </c>
      <c r="E72" s="270">
        <v>2</v>
      </c>
    </row>
    <row r="73" spans="1:5" ht="18">
      <c r="A73" s="237">
        <v>39556</v>
      </c>
      <c r="B73" s="242">
        <v>285.64</v>
      </c>
      <c r="C73" s="245">
        <v>130</v>
      </c>
      <c r="D73" s="245">
        <v>27</v>
      </c>
      <c r="E73" s="269">
        <v>2</v>
      </c>
    </row>
    <row r="74" spans="1:5" ht="18">
      <c r="A74" s="237">
        <v>39557</v>
      </c>
      <c r="B74" s="242">
        <v>59.46</v>
      </c>
      <c r="C74" s="245">
        <v>122</v>
      </c>
      <c r="D74" s="245">
        <v>2</v>
      </c>
      <c r="E74" s="241">
        <v>0</v>
      </c>
    </row>
    <row r="75" spans="1:5" ht="18">
      <c r="A75" s="237">
        <v>39558</v>
      </c>
      <c r="B75" s="242">
        <v>17.54</v>
      </c>
      <c r="C75" s="245">
        <v>142</v>
      </c>
      <c r="D75" s="241">
        <v>0</v>
      </c>
      <c r="E75" s="241">
        <v>0</v>
      </c>
    </row>
    <row r="76" spans="1:5" ht="18">
      <c r="A76" s="237">
        <v>39559</v>
      </c>
      <c r="B76" s="242">
        <v>107.91</v>
      </c>
      <c r="C76" s="241">
        <v>0</v>
      </c>
      <c r="D76" s="245">
        <v>22</v>
      </c>
      <c r="E76" s="270">
        <v>2</v>
      </c>
    </row>
    <row r="77" spans="1:5" ht="18">
      <c r="A77" s="237">
        <v>39560</v>
      </c>
      <c r="B77" s="242">
        <v>392.49</v>
      </c>
      <c r="C77" s="245">
        <v>153</v>
      </c>
      <c r="D77" s="240">
        <v>20</v>
      </c>
      <c r="E77" s="270">
        <v>1</v>
      </c>
    </row>
    <row r="78" spans="1:5" ht="18">
      <c r="A78" s="237">
        <v>39561</v>
      </c>
      <c r="B78" s="242">
        <v>176.46</v>
      </c>
      <c r="C78" s="240">
        <v>99</v>
      </c>
      <c r="D78" s="240">
        <v>21</v>
      </c>
      <c r="E78" s="270">
        <v>1</v>
      </c>
    </row>
    <row r="79" spans="1:5" ht="18">
      <c r="A79" s="237">
        <v>39562</v>
      </c>
      <c r="B79" s="242">
        <v>243.68</v>
      </c>
      <c r="C79" s="240">
        <v>97</v>
      </c>
      <c r="D79" s="242">
        <v>28</v>
      </c>
      <c r="E79" s="241">
        <v>0</v>
      </c>
    </row>
    <row r="80" spans="1:5" ht="18">
      <c r="A80" s="237">
        <v>39563</v>
      </c>
      <c r="B80" s="242">
        <v>156.9</v>
      </c>
      <c r="C80" s="245">
        <v>95</v>
      </c>
      <c r="D80" s="245">
        <v>20</v>
      </c>
      <c r="E80" s="269">
        <v>1</v>
      </c>
    </row>
    <row r="81" spans="1:5" ht="18">
      <c r="A81" s="237">
        <v>39564</v>
      </c>
      <c r="B81" s="242">
        <v>80.49</v>
      </c>
      <c r="C81" s="245">
        <v>126</v>
      </c>
      <c r="D81" s="245">
        <v>1</v>
      </c>
      <c r="E81" s="241">
        <v>0</v>
      </c>
    </row>
    <row r="82" spans="1:5" ht="18">
      <c r="A82" s="237">
        <v>39565</v>
      </c>
      <c r="B82" s="242">
        <v>19.6</v>
      </c>
      <c r="C82" s="245">
        <v>123</v>
      </c>
      <c r="D82" s="241">
        <v>0</v>
      </c>
      <c r="E82" s="241">
        <v>0</v>
      </c>
    </row>
    <row r="83" spans="1:5" ht="18">
      <c r="A83" s="237">
        <v>39566</v>
      </c>
      <c r="B83" s="242">
        <v>139.44</v>
      </c>
      <c r="C83" s="241">
        <v>0</v>
      </c>
      <c r="D83" s="245">
        <v>28</v>
      </c>
      <c r="E83" s="241">
        <v>0</v>
      </c>
    </row>
    <row r="84" spans="1:5" ht="18">
      <c r="A84" s="237">
        <v>39567</v>
      </c>
      <c r="B84" s="242">
        <v>179.07</v>
      </c>
      <c r="C84" s="245">
        <v>142</v>
      </c>
      <c r="D84" s="240">
        <v>18</v>
      </c>
      <c r="E84" s="270">
        <v>1</v>
      </c>
    </row>
    <row r="85" spans="1:5" ht="18">
      <c r="A85" s="237">
        <v>39568</v>
      </c>
      <c r="B85" s="242">
        <v>408.17</v>
      </c>
      <c r="C85" s="240">
        <v>153</v>
      </c>
      <c r="D85" s="240">
        <v>21</v>
      </c>
      <c r="E85" s="270">
        <v>6</v>
      </c>
    </row>
    <row r="86" spans="1:5" ht="18">
      <c r="A86" s="237"/>
      <c r="B86" s="250"/>
      <c r="C86" s="267"/>
      <c r="D86" s="267"/>
      <c r="E86" s="272"/>
    </row>
    <row r="87" spans="1:5" ht="18">
      <c r="A87" s="251" t="s">
        <v>43</v>
      </c>
      <c r="B87" s="241">
        <f>SUM(B56:B86)</f>
        <v>5349.2699999999995</v>
      </c>
      <c r="C87" s="246">
        <f>SUM(C56:C86)</f>
        <v>3195</v>
      </c>
      <c r="D87" s="246">
        <f>SUM(D56:D86)</f>
        <v>482</v>
      </c>
      <c r="E87" s="246">
        <f>SUM(E56:E86)</f>
        <v>37</v>
      </c>
    </row>
    <row r="88" spans="1:5" ht="18">
      <c r="A88" s="252"/>
      <c r="B88" s="268">
        <f>D30</f>
        <v>71.09</v>
      </c>
      <c r="C88" s="254"/>
      <c r="D88" s="255"/>
      <c r="E88" s="256"/>
    </row>
    <row r="89" spans="1:6" ht="16.5" customHeight="1">
      <c r="A89" s="228"/>
      <c r="B89" s="257">
        <f>SUM(B87:B88)</f>
        <v>5420.36</v>
      </c>
      <c r="C89" s="230"/>
      <c r="D89" s="231"/>
      <c r="E89" s="228"/>
      <c r="F89" s="196" t="s">
        <v>2</v>
      </c>
    </row>
    <row r="90" spans="1:5" ht="20.25">
      <c r="A90" s="258"/>
      <c r="B90" s="259"/>
      <c r="C90" s="260"/>
      <c r="D90" s="261"/>
      <c r="E90" s="258"/>
    </row>
    <row r="91" spans="1:5" ht="20.25">
      <c r="A91" s="258"/>
      <c r="B91" s="259"/>
      <c r="C91" s="260"/>
      <c r="D91" s="261"/>
      <c r="E91" s="258"/>
    </row>
    <row r="92" spans="1:5" ht="20.25">
      <c r="A92" s="258"/>
      <c r="B92" s="259"/>
      <c r="C92" s="260"/>
      <c r="D92" s="261"/>
      <c r="E92" s="258"/>
    </row>
    <row r="93" spans="1:5" ht="20.25">
      <c r="A93" s="258"/>
      <c r="B93" s="259"/>
      <c r="C93" s="260"/>
      <c r="D93" s="261"/>
      <c r="E93" s="258"/>
    </row>
  </sheetData>
  <sheetProtection/>
  <printOptions/>
  <pageMargins left="0.75" right="0.75" top="1" bottom="1" header="0.5" footer="0.5"/>
  <pageSetup fitToHeight="2" horizontalDpi="600" verticalDpi="600" orientation="portrait" scale="60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Napa County</cp:lastModifiedBy>
  <cp:lastPrinted>2008-05-08T22:34:54Z</cp:lastPrinted>
  <dcterms:created xsi:type="dcterms:W3CDTF">2005-03-11T00:18:31Z</dcterms:created>
  <dcterms:modified xsi:type="dcterms:W3CDTF">2008-05-12T21:00:11Z</dcterms:modified>
  <cp:category/>
  <cp:version/>
  <cp:contentType/>
  <cp:contentStatus/>
</cp:coreProperties>
</file>