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6" activeTab="11"/>
  </bookViews>
  <sheets>
    <sheet name="JAN 12" sheetId="1" r:id="rId1"/>
    <sheet name="FEB 12" sheetId="2" r:id="rId2"/>
    <sheet name="MAR 12" sheetId="3" r:id="rId3"/>
    <sheet name="APR 12" sheetId="4" r:id="rId4"/>
    <sheet name="MAY 12" sheetId="5" r:id="rId5"/>
    <sheet name="JUNE 12" sheetId="6" r:id="rId6"/>
    <sheet name="JULY 12" sheetId="7" r:id="rId7"/>
    <sheet name="AUG 12" sheetId="8" r:id="rId8"/>
    <sheet name="SEPT 12" sheetId="9" r:id="rId9"/>
    <sheet name="OCT 12" sheetId="10" r:id="rId10"/>
    <sheet name="NOV 12" sheetId="11" r:id="rId11"/>
    <sheet name="DEC 12" sheetId="12" r:id="rId12"/>
    <sheet name="Tons 12" sheetId="13" r:id="rId13"/>
    <sheet name="Tons 11" sheetId="14" r:id="rId14"/>
    <sheet name="Tons 10" sheetId="15" r:id="rId15"/>
  </sheets>
  <externalReferences>
    <externalReference r:id="rId18"/>
    <externalReference r:id="rId19"/>
  </externalReferences>
  <definedNames>
    <definedName name="_xlnm.Print_Area" localSheetId="3">'APR 12'!$A$1:$F$99</definedName>
    <definedName name="_xlnm.Print_Area" localSheetId="0">'JAN 12'!$64:$64</definedName>
    <definedName name="_xlnm.Print_Area" localSheetId="5">'JUNE 12'!$A$1:$F$100</definedName>
    <definedName name="_xlnm.Print_Area" localSheetId="14">'Tons 10'!$A$1:$E$15</definedName>
  </definedNames>
  <calcPr fullCalcOnLoad="1"/>
</workbook>
</file>

<file path=xl/sharedStrings.xml><?xml version="1.0" encoding="utf-8"?>
<sst xmlns="http://schemas.openxmlformats.org/spreadsheetml/2006/main" count="1402" uniqueCount="87">
  <si>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</si>
  <si>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</si>
  <si>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</si>
  <si>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</si>
  <si>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</si>
  <si>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</si>
  <si>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</si>
  <si>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</si>
  <si>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</si>
  <si>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</si>
  <si>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</si>
  <si>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</si>
  <si>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</si>
  <si>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</si>
  <si>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</si>
  <si>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</si>
  <si>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</si>
  <si>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</si>
  <si>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</si>
  <si>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</si>
  <si>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</si>
  <si>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</si>
  <si>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</si>
  <si>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</si>
  <si>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</si>
  <si>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</si>
  <si>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</si>
  <si>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</si>
  <si>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</si>
  <si>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</si>
  <si>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</si>
  <si>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</si>
  <si>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</si>
  <si>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</si>
  <si>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</si>
  <si>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</si>
  <si>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</si>
  <si>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</si>
  <si>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</si>
  <si>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</si>
  <si>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</si>
  <si>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</si>
  <si>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</si>
  <si>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</si>
  <si>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</si>
  <si>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</si>
  <si>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</si>
  <si>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</si>
  <si>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</si>
  <si>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</si>
  <si>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</si>
  <si>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</si>
  <si>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</si>
  <si>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1/1/2011 Thru 12/31/2011</t>
  </si>
  <si>
    <t>1/1/2010 Thru 12/31/2010</t>
  </si>
  <si>
    <t>MONTH OF JANUARY 2012</t>
  </si>
  <si>
    <t>UVR-Drywall/Sludge</t>
  </si>
  <si>
    <t>MONTH OF FEBRUARY 2012</t>
  </si>
  <si>
    <t>—</t>
  </si>
  <si>
    <t>MONTH OF MARCH 2012</t>
  </si>
  <si>
    <t>MONTH OF APRIL 2012</t>
  </si>
  <si>
    <t>To County</t>
  </si>
  <si>
    <t>MONTH OF MAY 2012</t>
  </si>
  <si>
    <t>MONTH OF JUNE  2012</t>
  </si>
  <si>
    <t>MONTH OF JULY  2012</t>
  </si>
  <si>
    <t>MONTH OF AUGUST  2012</t>
  </si>
  <si>
    <t>MONTH OF SEPTEMBER  2012</t>
  </si>
  <si>
    <t xml:space="preserve">    HH Batteries</t>
  </si>
  <si>
    <t xml:space="preserve">    Vehicle Batteries </t>
  </si>
  <si>
    <t xml:space="preserve">   Cardboard</t>
  </si>
  <si>
    <t>UVR-SH-Dry Sludge</t>
  </si>
  <si>
    <t>UVR-SH-Water/Sludge</t>
  </si>
  <si>
    <t>UVR-Drywall</t>
  </si>
  <si>
    <t>TONS USED FOR ADC FROM RECYCLE(GROUND)</t>
  </si>
  <si>
    <t>CFL SURCHARGE PAYMENT</t>
  </si>
  <si>
    <t>7/12 -12/12  $4.75</t>
  </si>
  <si>
    <t>1/1/2012 Thru 6/30/2012</t>
  </si>
  <si>
    <t>7/1/2012 Thru 12/31/2012</t>
  </si>
  <si>
    <t>2012 TOTAL SURCHARGE</t>
  </si>
  <si>
    <t>1/12 - 6/12  $3.75</t>
  </si>
  <si>
    <t>TONS</t>
  </si>
  <si>
    <t>MONTH OF OCTOBER 2012</t>
  </si>
  <si>
    <t xml:space="preserve">    Cardboard</t>
  </si>
  <si>
    <t xml:space="preserve">    Newspaper </t>
  </si>
  <si>
    <t>UVR-Yount-Dry Sludge</t>
  </si>
  <si>
    <t>MONTH OF NOVEMBER 2012</t>
  </si>
  <si>
    <t>MONTH OF DECEMBER 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</si>
</sst>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8"/>
      <color indexed="57"/>
      <name val="Arial"/>
      <family val="2"/>
    </font>
    <font>
      <sz val="22"/>
      <name val="Arial"/>
      <family val="2"/>
    </font>
    <font>
      <sz val="16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8"/>
      <color rgb="FF17BF63"/>
      <name val="Arial"/>
      <family val="2"/>
    </font>
    <font>
      <b/>
      <sz val="20"/>
      <color rgb="FF9933FF"/>
      <name val="Arial"/>
      <family val="2"/>
    </font>
    <font>
      <b/>
      <sz val="2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10" xfId="56" applyFont="1" applyBorder="1" applyAlignment="1">
      <alignment horizontal="left"/>
      <protection/>
    </xf>
    <xf numFmtId="0" fontId="2" fillId="0" borderId="11" xfId="56" applyFont="1" applyBorder="1" applyAlignment="1">
      <alignment horizontal="center"/>
      <protection/>
    </xf>
    <xf numFmtId="2" fontId="2" fillId="0" borderId="11" xfId="56" applyNumberFormat="1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2" fillId="0" borderId="13" xfId="56" applyFont="1" applyBorder="1" applyAlignment="1">
      <alignment horizontal="left"/>
      <protection/>
    </xf>
    <xf numFmtId="0" fontId="2" fillId="0" borderId="14" xfId="56" applyFont="1" applyBorder="1" applyAlignment="1">
      <alignment horizontal="center"/>
      <protection/>
    </xf>
    <xf numFmtId="2" fontId="2" fillId="0" borderId="14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2" fontId="2" fillId="0" borderId="0" xfId="56" applyNumberFormat="1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0" fontId="5" fillId="0" borderId="16" xfId="56" applyFont="1" applyFill="1" applyBorder="1" applyAlignment="1">
      <alignment horizontal="left" vertical="justify"/>
      <protection/>
    </xf>
    <xf numFmtId="0" fontId="6" fillId="0" borderId="0" xfId="56" applyFont="1" applyFill="1" applyBorder="1" applyAlignment="1">
      <alignment horizontal="right" vertical="justify"/>
      <protection/>
    </xf>
    <xf numFmtId="2" fontId="7" fillId="0" borderId="0" xfId="44" applyNumberFormat="1" applyFont="1" applyFill="1" applyBorder="1" applyAlignment="1">
      <alignment/>
    </xf>
    <xf numFmtId="164" fontId="5" fillId="0" borderId="0" xfId="44" applyNumberFormat="1" applyFont="1" applyFill="1" applyAlignment="1">
      <alignment horizontal="left" vertical="justify"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 horizontal="right"/>
      <protection/>
    </xf>
    <xf numFmtId="10" fontId="5" fillId="0" borderId="0" xfId="44" applyNumberFormat="1" applyFont="1" applyFill="1" applyAlignment="1">
      <alignment horizontal="right" vertical="justify"/>
    </xf>
    <xf numFmtId="0" fontId="9" fillId="0" borderId="0" xfId="56" applyFont="1" applyFill="1" applyBorder="1" applyAlignment="1">
      <alignment horizontal="right" vertical="justify"/>
      <protection/>
    </xf>
    <xf numFmtId="0" fontId="5" fillId="0" borderId="0" xfId="56" applyFont="1" applyFill="1" applyBorder="1" applyAlignment="1">
      <alignment horizontal="left" vertical="justify"/>
      <protection/>
    </xf>
    <xf numFmtId="2" fontId="5" fillId="0" borderId="16" xfId="44" applyNumberFormat="1" applyFont="1" applyFill="1" applyBorder="1" applyAlignment="1">
      <alignment/>
    </xf>
    <xf numFmtId="2" fontId="5" fillId="0" borderId="0" xfId="44" applyNumberFormat="1" applyFont="1" applyFill="1" applyBorder="1" applyAlignment="1">
      <alignment/>
    </xf>
    <xf numFmtId="0" fontId="5" fillId="0" borderId="16" xfId="56" applyFont="1" applyFill="1" applyBorder="1">
      <alignment/>
      <protection/>
    </xf>
    <xf numFmtId="164" fontId="5" fillId="0" borderId="0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 horizontal="right"/>
    </xf>
    <xf numFmtId="164" fontId="5" fillId="0" borderId="0" xfId="44" applyNumberFormat="1" applyFont="1" applyFill="1" applyBorder="1" applyAlignment="1">
      <alignment/>
    </xf>
    <xf numFmtId="2" fontId="5" fillId="0" borderId="0" xfId="44" applyNumberFormat="1" applyFont="1" applyFill="1" applyBorder="1" applyAlignment="1">
      <alignment horizontal="right"/>
    </xf>
    <xf numFmtId="0" fontId="6" fillId="0" borderId="0" xfId="56" applyFont="1">
      <alignment/>
      <protection/>
    </xf>
    <xf numFmtId="164" fontId="5" fillId="0" borderId="0" xfId="44" applyNumberFormat="1" applyFont="1" applyFill="1" applyAlignment="1">
      <alignment/>
    </xf>
    <xf numFmtId="0" fontId="8" fillId="0" borderId="0" xfId="56" applyFont="1" applyFill="1" applyAlignment="1">
      <alignment horizontal="left"/>
      <protection/>
    </xf>
    <xf numFmtId="1" fontId="5" fillId="0" borderId="0" xfId="56" applyNumberFormat="1" applyFont="1" applyFill="1" applyBorder="1" applyAlignment="1">
      <alignment horizontal="right" vertical="justify"/>
      <protection/>
    </xf>
    <xf numFmtId="2" fontId="5" fillId="0" borderId="16" xfId="56" applyNumberFormat="1" applyFont="1" applyFill="1" applyBorder="1" applyAlignment="1">
      <alignment horizontal="right" vertical="justify"/>
      <protection/>
    </xf>
    <xf numFmtId="0" fontId="0" fillId="0" borderId="0" xfId="56" applyFont="1">
      <alignment/>
      <protection/>
    </xf>
    <xf numFmtId="2" fontId="5" fillId="0" borderId="17" xfId="44" applyNumberFormat="1" applyFont="1" applyFill="1" applyBorder="1" applyAlignment="1">
      <alignment horizontal="right"/>
    </xf>
    <xf numFmtId="10" fontId="5" fillId="0" borderId="17" xfId="44" applyNumberFormat="1" applyFont="1" applyFill="1" applyBorder="1" applyAlignment="1">
      <alignment horizontal="center" vertical="justify"/>
    </xf>
    <xf numFmtId="2" fontId="5" fillId="0" borderId="18" xfId="44" applyNumberFormat="1" applyFont="1" applyFill="1" applyBorder="1" applyAlignment="1">
      <alignment horizontal="right" vertical="justify"/>
    </xf>
    <xf numFmtId="2" fontId="5" fillId="0" borderId="17" xfId="44" applyNumberFormat="1" applyFont="1" applyFill="1" applyBorder="1" applyAlignment="1">
      <alignment/>
    </xf>
    <xf numFmtId="165" fontId="5" fillId="0" borderId="17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2" fontId="10" fillId="0" borderId="0" xfId="56" applyNumberFormat="1" applyFont="1">
      <alignment/>
      <protection/>
    </xf>
    <xf numFmtId="164" fontId="6" fillId="0" borderId="0" xfId="56" applyNumberFormat="1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 applyAlignment="1">
      <alignment horizontal="right"/>
      <protection/>
    </xf>
    <xf numFmtId="2" fontId="9" fillId="0" borderId="0" xfId="56" applyNumberFormat="1" applyFont="1">
      <alignment/>
      <protection/>
    </xf>
    <xf numFmtId="0" fontId="0" fillId="0" borderId="0" xfId="56" applyFont="1" applyAlignment="1">
      <alignment/>
      <protection/>
    </xf>
    <xf numFmtId="0" fontId="0" fillId="0" borderId="0" xfId="56" applyFont="1" applyAlignment="1">
      <alignment horizontal="right"/>
      <protection/>
    </xf>
    <xf numFmtId="2" fontId="0" fillId="0" borderId="0" xfId="56" applyNumberFormat="1" applyFont="1">
      <alignment/>
      <protection/>
    </xf>
    <xf numFmtId="2" fontId="5" fillId="0" borderId="0" xfId="56" applyNumberFormat="1" applyFont="1" applyFill="1" applyBorder="1">
      <alignment/>
      <protection/>
    </xf>
    <xf numFmtId="0" fontId="2" fillId="0" borderId="11" xfId="56" applyFont="1" applyBorder="1" applyAlignment="1">
      <alignment horizontal="left"/>
      <protection/>
    </xf>
    <xf numFmtId="0" fontId="2" fillId="0" borderId="14" xfId="56" applyFont="1" applyBorder="1" applyAlignment="1">
      <alignment horizontal="left"/>
      <protection/>
    </xf>
    <xf numFmtId="0" fontId="5" fillId="0" borderId="0" xfId="56" applyFont="1" applyFill="1" applyBorder="1">
      <alignment/>
      <protection/>
    </xf>
    <xf numFmtId="165" fontId="5" fillId="0" borderId="0" xfId="56" applyNumberFormat="1" applyFont="1" applyFill="1" applyBorder="1">
      <alignment/>
      <protection/>
    </xf>
    <xf numFmtId="2" fontId="8" fillId="0" borderId="0" xfId="56" applyNumberFormat="1" applyFont="1" applyFill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2" fontId="8" fillId="0" borderId="0" xfId="56" applyNumberFormat="1" applyFont="1" applyFill="1" applyBorder="1" applyAlignment="1">
      <alignment horizontal="right"/>
      <protection/>
    </xf>
    <xf numFmtId="0" fontId="59" fillId="0" borderId="0" xfId="56" applyFont="1" applyFill="1" applyAlignment="1">
      <alignment horizontal="right"/>
      <protection/>
    </xf>
    <xf numFmtId="2" fontId="5" fillId="0" borderId="16" xfId="44" applyNumberFormat="1" applyFont="1" applyFill="1" applyBorder="1" applyAlignment="1">
      <alignment/>
    </xf>
    <xf numFmtId="0" fontId="11" fillId="0" borderId="10" xfId="56" applyFont="1" applyBorder="1" applyAlignment="1">
      <alignment horizontal="left"/>
      <protection/>
    </xf>
    <xf numFmtId="0" fontId="11" fillId="0" borderId="11" xfId="56" applyFont="1" applyBorder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9" fillId="0" borderId="0" xfId="56" applyFont="1" applyFill="1" applyBorder="1" applyAlignment="1">
      <alignment horizontal="left" vertical="justify"/>
      <protection/>
    </xf>
    <xf numFmtId="0" fontId="9" fillId="0" borderId="0" xfId="56" applyFont="1" applyFill="1" applyBorder="1">
      <alignment/>
      <protection/>
    </xf>
    <xf numFmtId="164" fontId="9" fillId="0" borderId="0" xfId="44" applyNumberFormat="1" applyFont="1" applyFill="1" applyBorder="1" applyAlignment="1">
      <alignment/>
    </xf>
    <xf numFmtId="164" fontId="9" fillId="0" borderId="0" xfId="44" applyNumberFormat="1" applyFont="1" applyFill="1" applyBorder="1" applyAlignment="1">
      <alignment horizontal="right"/>
    </xf>
    <xf numFmtId="164" fontId="9" fillId="0" borderId="0" xfId="44" applyNumberFormat="1" applyFont="1" applyFill="1" applyAlignment="1">
      <alignment/>
    </xf>
    <xf numFmtId="0" fontId="5" fillId="0" borderId="19" xfId="56" applyFont="1" applyFill="1" applyBorder="1">
      <alignment/>
      <protection/>
    </xf>
    <xf numFmtId="0" fontId="5" fillId="0" borderId="20" xfId="56" applyFont="1" applyFill="1" applyBorder="1">
      <alignment/>
      <protection/>
    </xf>
    <xf numFmtId="164" fontId="9" fillId="0" borderId="20" xfId="44" applyNumberFormat="1" applyFont="1" applyFill="1" applyBorder="1" applyAlignment="1">
      <alignment/>
    </xf>
    <xf numFmtId="164" fontId="9" fillId="0" borderId="20" xfId="44" applyNumberFormat="1" applyFont="1" applyFill="1" applyBorder="1" applyAlignment="1">
      <alignment horizontal="right"/>
    </xf>
    <xf numFmtId="2" fontId="9" fillId="0" borderId="21" xfId="44" applyNumberFormat="1" applyFont="1" applyFill="1" applyBorder="1" applyAlignment="1">
      <alignment horizontal="right"/>
    </xf>
    <xf numFmtId="2" fontId="9" fillId="0" borderId="0" xfId="56" applyNumberFormat="1" applyFont="1" applyBorder="1">
      <alignment/>
      <protection/>
    </xf>
    <xf numFmtId="0" fontId="9" fillId="0" borderId="0" xfId="56" applyFont="1" applyFill="1" applyAlignment="1">
      <alignment/>
      <protection/>
    </xf>
    <xf numFmtId="164" fontId="9" fillId="0" borderId="0" xfId="44" applyNumberFormat="1" applyFont="1" applyFill="1" applyAlignment="1">
      <alignment horizontal="right"/>
    </xf>
    <xf numFmtId="0" fontId="9" fillId="0" borderId="0" xfId="56" applyFont="1" applyFill="1" applyAlignment="1">
      <alignment horizontal="left" vertical="justify"/>
      <protection/>
    </xf>
    <xf numFmtId="2" fontId="9" fillId="0" borderId="0" xfId="44" applyNumberFormat="1" applyFont="1" applyFill="1" applyBorder="1" applyAlignment="1">
      <alignment horizontal="right"/>
    </xf>
    <xf numFmtId="0" fontId="5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 vertical="justify"/>
      <protection/>
    </xf>
    <xf numFmtId="2" fontId="5" fillId="0" borderId="0" xfId="56" applyNumberFormat="1" applyFont="1" applyFill="1" applyAlignment="1">
      <alignment horizontal="left" vertical="justify" readingOrder="1"/>
      <protection/>
    </xf>
    <xf numFmtId="0" fontId="9" fillId="0" borderId="0" xfId="56" applyFont="1" applyFill="1" applyBorder="1" applyAlignment="1">
      <alignment horizontal="right"/>
      <protection/>
    </xf>
    <xf numFmtId="0" fontId="12" fillId="0" borderId="0" xfId="56" applyFont="1" applyFill="1" applyBorder="1" applyAlignment="1">
      <alignment horizontal="left"/>
      <protection/>
    </xf>
    <xf numFmtId="2" fontId="12" fillId="0" borderId="0" xfId="44" applyNumberFormat="1" applyFont="1" applyFill="1" applyBorder="1" applyAlignment="1">
      <alignment horizontal="right" vertical="justify"/>
    </xf>
    <xf numFmtId="14" fontId="5" fillId="0" borderId="0" xfId="56" applyNumberFormat="1" applyFont="1" applyFill="1" applyAlignment="1">
      <alignment horizontal="left"/>
      <protection/>
    </xf>
    <xf numFmtId="165" fontId="9" fillId="0" borderId="0" xfId="56" applyNumberFormat="1" applyFont="1" applyFill="1" applyBorder="1" applyAlignment="1">
      <alignment/>
      <protection/>
    </xf>
    <xf numFmtId="165" fontId="5" fillId="0" borderId="0" xfId="56" applyNumberFormat="1" applyFont="1" applyFill="1" applyBorder="1" applyAlignment="1">
      <alignment horizontal="center"/>
      <protection/>
    </xf>
    <xf numFmtId="165" fontId="5" fillId="0" borderId="0" xfId="44" applyNumberFormat="1" applyFont="1" applyFill="1" applyAlignment="1">
      <alignment/>
    </xf>
    <xf numFmtId="165" fontId="5" fillId="0" borderId="0" xfId="56" applyNumberFormat="1" applyFont="1" applyFill="1" applyBorder="1" applyAlignment="1">
      <alignment/>
      <protection/>
    </xf>
    <xf numFmtId="0" fontId="13" fillId="0" borderId="0" xfId="56" applyFont="1" applyFill="1" applyBorder="1" applyAlignment="1">
      <alignment horizontal="left" vertical="justify"/>
      <protection/>
    </xf>
    <xf numFmtId="2" fontId="5" fillId="0" borderId="0" xfId="56" applyNumberFormat="1" applyFont="1" applyFill="1">
      <alignment/>
      <protection/>
    </xf>
    <xf numFmtId="14" fontId="9" fillId="0" borderId="0" xfId="56" applyNumberFormat="1" applyFont="1" applyFill="1" applyBorder="1" applyAlignment="1">
      <alignment horizontal="left"/>
      <protection/>
    </xf>
    <xf numFmtId="165" fontId="9" fillId="0" borderId="0" xfId="44" applyNumberFormat="1" applyFont="1" applyFill="1" applyBorder="1" applyAlignment="1">
      <alignment/>
    </xf>
    <xf numFmtId="165" fontId="5" fillId="0" borderId="0" xfId="44" applyNumberFormat="1" applyFont="1" applyFill="1" applyBorder="1" applyAlignment="1">
      <alignment horizontal="right"/>
    </xf>
    <xf numFmtId="0" fontId="9" fillId="0" borderId="0" xfId="56" applyFont="1" applyBorder="1">
      <alignment/>
      <protection/>
    </xf>
    <xf numFmtId="0" fontId="5" fillId="0" borderId="0" xfId="56" applyFont="1" applyBorder="1">
      <alignment/>
      <protection/>
    </xf>
    <xf numFmtId="14" fontId="9" fillId="0" borderId="0" xfId="56" applyNumberFormat="1" applyFont="1" applyFill="1" applyBorder="1" applyAlignment="1">
      <alignment/>
      <protection/>
    </xf>
    <xf numFmtId="14" fontId="9" fillId="0" borderId="0" xfId="56" applyNumberFormat="1" applyFont="1" applyFill="1" applyBorder="1" applyAlignment="1">
      <alignment horizontal="right"/>
      <protection/>
    </xf>
    <xf numFmtId="2" fontId="9" fillId="0" borderId="0" xfId="56" applyNumberFormat="1" applyFont="1" applyFill="1" applyBorder="1">
      <alignment/>
      <protection/>
    </xf>
    <xf numFmtId="0" fontId="9" fillId="0" borderId="0" xfId="56" applyFont="1" applyBorder="1" applyAlignment="1">
      <alignment/>
      <protection/>
    </xf>
    <xf numFmtId="0" fontId="9" fillId="0" borderId="0" xfId="56" applyFont="1" applyBorder="1" applyAlignment="1">
      <alignment horizontal="right"/>
      <protection/>
    </xf>
    <xf numFmtId="0" fontId="9" fillId="0" borderId="0" xfId="56" applyFont="1" applyFill="1">
      <alignment/>
      <protection/>
    </xf>
    <xf numFmtId="0" fontId="9" fillId="0" borderId="17" xfId="56" applyFont="1" applyBorder="1">
      <alignment/>
      <protection/>
    </xf>
    <xf numFmtId="0" fontId="9" fillId="0" borderId="17" xfId="56" applyFont="1" applyBorder="1" applyAlignment="1">
      <alignment horizontal="center" wrapText="1"/>
      <protection/>
    </xf>
    <xf numFmtId="0" fontId="60" fillId="0" borderId="0" xfId="56" applyFont="1">
      <alignment/>
      <protection/>
    </xf>
    <xf numFmtId="2" fontId="9" fillId="0" borderId="0" xfId="56" applyNumberFormat="1" applyFont="1" applyAlignment="1">
      <alignment horizontal="center"/>
      <protection/>
    </xf>
    <xf numFmtId="1" fontId="9" fillId="0" borderId="0" xfId="56" applyNumberFormat="1" applyFont="1" applyAlignment="1">
      <alignment horizontal="center"/>
      <protection/>
    </xf>
    <xf numFmtId="166" fontId="61" fillId="0" borderId="0" xfId="44" applyNumberFormat="1" applyFont="1" applyFill="1" applyBorder="1" applyAlignment="1">
      <alignment/>
    </xf>
    <xf numFmtId="0" fontId="5" fillId="0" borderId="0" xfId="56" applyFont="1" applyFill="1" applyAlignment="1">
      <alignment horizontal="center"/>
      <protection/>
    </xf>
    <xf numFmtId="8" fontId="5" fillId="0" borderId="0" xfId="56" applyNumberFormat="1" applyFont="1" applyFill="1" applyAlignment="1">
      <alignment horizontal="center"/>
      <protection/>
    </xf>
    <xf numFmtId="0" fontId="5" fillId="0" borderId="0" xfId="56" applyFont="1" applyAlignment="1">
      <alignment horizontal="left"/>
      <protection/>
    </xf>
    <xf numFmtId="164" fontId="9" fillId="0" borderId="0" xfId="44" applyNumberFormat="1" applyFont="1" applyFill="1" applyAlignment="1">
      <alignment/>
    </xf>
    <xf numFmtId="2" fontId="9" fillId="0" borderId="0" xfId="44" applyNumberFormat="1" applyFont="1" applyFill="1" applyAlignment="1">
      <alignment/>
    </xf>
    <xf numFmtId="164" fontId="60" fillId="0" borderId="18" xfId="44" applyNumberFormat="1" applyFont="1" applyFill="1" applyBorder="1" applyAlignment="1">
      <alignment horizontal="right"/>
    </xf>
    <xf numFmtId="14" fontId="10" fillId="0" borderId="0" xfId="0" applyNumberFormat="1" applyFont="1" applyAlignment="1">
      <alignment horizontal="left"/>
    </xf>
    <xf numFmtId="0" fontId="11" fillId="0" borderId="0" xfId="56" applyFont="1" applyBorder="1" applyAlignment="1">
      <alignment horizontal="left"/>
      <protection/>
    </xf>
    <xf numFmtId="0" fontId="11" fillId="0" borderId="0" xfId="56" applyFont="1" applyBorder="1" applyAlignment="1">
      <alignment horizontal="left" vertical="top"/>
      <protection/>
    </xf>
    <xf numFmtId="0" fontId="11" fillId="0" borderId="0" xfId="56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164" fontId="5" fillId="0" borderId="0" xfId="44" applyNumberFormat="1" applyFont="1" applyFill="1" applyAlignment="1">
      <alignment horizontal="left" vertical="top"/>
    </xf>
    <xf numFmtId="0" fontId="9" fillId="0" borderId="0" xfId="56" applyFont="1" applyFill="1" applyBorder="1" applyAlignment="1">
      <alignment horizontal="left" vertical="top"/>
      <protection/>
    </xf>
    <xf numFmtId="2" fontId="9" fillId="0" borderId="0" xfId="44" applyNumberFormat="1" applyFont="1" applyFill="1" applyBorder="1" applyAlignment="1">
      <alignment vertical="top"/>
    </xf>
    <xf numFmtId="10" fontId="5" fillId="0" borderId="0" xfId="44" applyNumberFormat="1" applyFont="1" applyFill="1" applyAlignment="1">
      <alignment horizontal="right" vertical="top"/>
    </xf>
    <xf numFmtId="0" fontId="8" fillId="0" borderId="0" xfId="56" applyFont="1" applyFill="1" applyAlignment="1">
      <alignment vertical="top"/>
      <protection/>
    </xf>
    <xf numFmtId="2" fontId="9" fillId="0" borderId="22" xfId="44" applyNumberFormat="1" applyFont="1" applyFill="1" applyBorder="1" applyAlignment="1">
      <alignment vertical="top"/>
    </xf>
    <xf numFmtId="0" fontId="5" fillId="0" borderId="0" xfId="56" applyFont="1" applyFill="1" applyAlignment="1">
      <alignment vertical="top"/>
      <protection/>
    </xf>
    <xf numFmtId="2" fontId="5" fillId="0" borderId="23" xfId="44" applyNumberFormat="1" applyFont="1" applyFill="1" applyBorder="1" applyAlignment="1">
      <alignment vertical="top"/>
    </xf>
    <xf numFmtId="0" fontId="62" fillId="0" borderId="0" xfId="56" applyFont="1" applyFill="1" applyBorder="1" applyAlignment="1">
      <alignment horizontal="center" vertical="top"/>
      <protection/>
    </xf>
    <xf numFmtId="14" fontId="10" fillId="0" borderId="0" xfId="0" applyNumberFormat="1" applyFont="1" applyAlignment="1">
      <alignment horizontal="left" vertical="top"/>
    </xf>
    <xf numFmtId="4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" fontId="9" fillId="0" borderId="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" fontId="9" fillId="0" borderId="26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64" fontId="9" fillId="0" borderId="25" xfId="44" applyNumberFormat="1" applyFont="1" applyFill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39" fontId="9" fillId="0" borderId="18" xfId="44" applyNumberFormat="1" applyFont="1" applyFill="1" applyBorder="1" applyAlignment="1">
      <alignment horizontal="right"/>
    </xf>
    <xf numFmtId="2" fontId="9" fillId="0" borderId="17" xfId="44" applyNumberFormat="1" applyFont="1" applyFill="1" applyBorder="1" applyAlignment="1">
      <alignment horizontal="right"/>
    </xf>
    <xf numFmtId="164" fontId="9" fillId="0" borderId="18" xfId="44" applyNumberFormat="1" applyFont="1" applyFill="1" applyBorder="1" applyAlignment="1">
      <alignment horizontal="right"/>
    </xf>
    <xf numFmtId="2" fontId="9" fillId="0" borderId="18" xfId="44" applyNumberFormat="1" applyFont="1" applyFill="1" applyBorder="1" applyAlignment="1">
      <alignment horizontal="right"/>
    </xf>
    <xf numFmtId="164" fontId="9" fillId="0" borderId="27" xfId="44" applyNumberFormat="1" applyFont="1" applyFill="1" applyBorder="1" applyAlignment="1">
      <alignment horizontal="right"/>
    </xf>
    <xf numFmtId="0" fontId="6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left"/>
      <protection/>
    </xf>
    <xf numFmtId="164" fontId="5" fillId="0" borderId="0" xfId="44" applyNumberFormat="1" applyFont="1" applyFill="1" applyAlignment="1">
      <alignment horizontal="left"/>
    </xf>
    <xf numFmtId="2" fontId="11" fillId="0" borderId="11" xfId="56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2" fontId="11" fillId="0" borderId="0" xfId="56" applyNumberFormat="1" applyFont="1" applyBorder="1" applyAlignment="1">
      <alignment horizontal="left"/>
      <protection/>
    </xf>
    <xf numFmtId="2" fontId="9" fillId="0" borderId="0" xfId="44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2" fontId="9" fillId="0" borderId="22" xfId="0" applyNumberFormat="1" applyFont="1" applyBorder="1" applyAlignment="1">
      <alignment/>
    </xf>
    <xf numFmtId="10" fontId="9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1" fillId="0" borderId="10" xfId="56" applyFont="1" applyBorder="1" applyAlignment="1">
      <alignment horizontal="left" vertical="top"/>
      <protection/>
    </xf>
    <xf numFmtId="0" fontId="11" fillId="0" borderId="11" xfId="56" applyFont="1" applyBorder="1" applyAlignment="1">
      <alignment horizontal="left" vertical="top"/>
      <protection/>
    </xf>
    <xf numFmtId="2" fontId="11" fillId="0" borderId="12" xfId="56" applyNumberFormat="1" applyFont="1" applyBorder="1" applyAlignment="1">
      <alignment horizontal="center" vertical="top"/>
      <protection/>
    </xf>
    <xf numFmtId="2" fontId="11" fillId="0" borderId="28" xfId="56" applyNumberFormat="1" applyFont="1" applyBorder="1" applyAlignment="1">
      <alignment horizontal="center" vertical="top"/>
      <protection/>
    </xf>
    <xf numFmtId="0" fontId="5" fillId="0" borderId="13" xfId="56" applyFont="1" applyFill="1" applyBorder="1" applyAlignment="1">
      <alignment horizontal="left" vertical="top"/>
      <protection/>
    </xf>
    <xf numFmtId="0" fontId="5" fillId="0" borderId="14" xfId="56" applyFont="1" applyFill="1" applyBorder="1" applyAlignment="1">
      <alignment horizontal="left" vertical="top"/>
      <protection/>
    </xf>
    <xf numFmtId="2" fontId="5" fillId="0" borderId="15" xfId="44" applyNumberFormat="1" applyFont="1" applyFill="1" applyBorder="1" applyAlignment="1">
      <alignment vertical="top"/>
    </xf>
    <xf numFmtId="0" fontId="64" fillId="0" borderId="29" xfId="0" applyFont="1" applyBorder="1" applyAlignment="1">
      <alignment/>
    </xf>
    <xf numFmtId="0" fontId="65" fillId="0" borderId="29" xfId="56" applyFont="1" applyBorder="1" applyAlignment="1">
      <alignment horizontal="left" vertical="top"/>
      <protection/>
    </xf>
    <xf numFmtId="0" fontId="5" fillId="0" borderId="0" xfId="56" applyFont="1" applyBorder="1" applyAlignment="1">
      <alignment horizontal="left"/>
      <protection/>
    </xf>
    <xf numFmtId="0" fontId="9" fillId="0" borderId="0" xfId="56" applyFont="1" applyAlignment="1">
      <alignment horizontal="left"/>
      <protection/>
    </xf>
    <xf numFmtId="2" fontId="5" fillId="0" borderId="0" xfId="56" applyNumberFormat="1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2" fontId="5" fillId="0" borderId="0" xfId="44" applyNumberFormat="1" applyFont="1" applyFill="1" applyBorder="1" applyAlignment="1">
      <alignment horizontal="left"/>
    </xf>
    <xf numFmtId="10" fontId="5" fillId="0" borderId="0" xfId="44" applyNumberFormat="1" applyFont="1" applyFill="1" applyAlignment="1">
      <alignment horizontal="left" vertical="justify"/>
    </xf>
    <xf numFmtId="0" fontId="5" fillId="0" borderId="0" xfId="56" applyFont="1" applyFill="1" applyBorder="1" applyAlignment="1">
      <alignment horizontal="left"/>
      <protection/>
    </xf>
    <xf numFmtId="2" fontId="5" fillId="0" borderId="0" xfId="56" applyNumberFormat="1" applyFont="1" applyFill="1" applyBorder="1" applyAlignment="1">
      <alignment horizontal="left"/>
      <protection/>
    </xf>
    <xf numFmtId="2" fontId="5" fillId="0" borderId="16" xfId="44" applyNumberFormat="1" applyFont="1" applyFill="1" applyBorder="1" applyAlignment="1">
      <alignment horizontal="left"/>
    </xf>
    <xf numFmtId="166" fontId="61" fillId="0" borderId="0" xfId="44" applyNumberFormat="1" applyFont="1" applyFill="1" applyBorder="1" applyAlignment="1">
      <alignment horizontal="left"/>
    </xf>
    <xf numFmtId="8" fontId="5" fillId="0" borderId="0" xfId="56" applyNumberFormat="1" applyFont="1" applyFill="1" applyAlignment="1">
      <alignment horizontal="left"/>
      <protection/>
    </xf>
    <xf numFmtId="2" fontId="5" fillId="0" borderId="0" xfId="56" applyNumberFormat="1" applyFont="1" applyFill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164" fontId="5" fillId="0" borderId="0" xfId="44" applyNumberFormat="1" applyFont="1" applyFill="1" applyBorder="1" applyAlignment="1">
      <alignment horizontal="left"/>
    </xf>
    <xf numFmtId="164" fontId="9" fillId="0" borderId="0" xfId="44" applyNumberFormat="1" applyFont="1" applyFill="1" applyBorder="1" applyAlignment="1">
      <alignment horizontal="left"/>
    </xf>
    <xf numFmtId="0" fontId="61" fillId="0" borderId="0" xfId="56" applyFont="1" applyFill="1" applyAlignment="1">
      <alignment horizontal="left"/>
      <protection/>
    </xf>
    <xf numFmtId="164" fontId="9" fillId="0" borderId="0" xfId="44" applyNumberFormat="1" applyFont="1" applyFill="1" applyAlignment="1">
      <alignment horizontal="left"/>
    </xf>
    <xf numFmtId="0" fontId="5" fillId="0" borderId="19" xfId="56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left"/>
      <protection/>
    </xf>
    <xf numFmtId="164" fontId="9" fillId="0" borderId="20" xfId="44" applyNumberFormat="1" applyFont="1" applyFill="1" applyBorder="1" applyAlignment="1">
      <alignment horizontal="left"/>
    </xf>
    <xf numFmtId="2" fontId="9" fillId="0" borderId="21" xfId="44" applyNumberFormat="1" applyFont="1" applyFill="1" applyBorder="1" applyAlignment="1">
      <alignment horizontal="left"/>
    </xf>
    <xf numFmtId="0" fontId="9" fillId="0" borderId="0" xfId="56" applyFont="1" applyFill="1" applyAlignment="1">
      <alignment horizontal="left"/>
      <protection/>
    </xf>
    <xf numFmtId="164" fontId="60" fillId="0" borderId="18" xfId="44" applyNumberFormat="1" applyFont="1" applyFill="1" applyBorder="1" applyAlignment="1">
      <alignment horizontal="left"/>
    </xf>
    <xf numFmtId="1" fontId="5" fillId="0" borderId="0" xfId="56" applyNumberFormat="1" applyFont="1" applyFill="1" applyBorder="1" applyAlignment="1">
      <alignment horizontal="left" vertical="justify"/>
      <protection/>
    </xf>
    <xf numFmtId="2" fontId="5" fillId="0" borderId="16" xfId="56" applyNumberFormat="1" applyFont="1" applyFill="1" applyBorder="1" applyAlignment="1">
      <alignment horizontal="left" vertical="justify"/>
      <protection/>
    </xf>
    <xf numFmtId="2" fontId="5" fillId="0" borderId="17" xfId="44" applyNumberFormat="1" applyFont="1" applyFill="1" applyBorder="1" applyAlignment="1">
      <alignment horizontal="left"/>
    </xf>
    <xf numFmtId="10" fontId="5" fillId="0" borderId="17" xfId="44" applyNumberFormat="1" applyFont="1" applyFill="1" applyBorder="1" applyAlignment="1">
      <alignment horizontal="left" vertical="justify"/>
    </xf>
    <xf numFmtId="2" fontId="5" fillId="0" borderId="0" xfId="56" applyNumberFormat="1" applyFont="1" applyFill="1" applyAlignment="1">
      <alignment horizontal="left" vertical="justify"/>
      <protection/>
    </xf>
    <xf numFmtId="2" fontId="5" fillId="0" borderId="18" xfId="44" applyNumberFormat="1" applyFont="1" applyFill="1" applyBorder="1" applyAlignment="1">
      <alignment horizontal="left" vertical="justify"/>
    </xf>
    <xf numFmtId="2" fontId="12" fillId="0" borderId="0" xfId="44" applyNumberFormat="1" applyFont="1" applyFill="1" applyBorder="1" applyAlignment="1">
      <alignment horizontal="left" vertical="justify"/>
    </xf>
    <xf numFmtId="165" fontId="9" fillId="0" borderId="0" xfId="56" applyNumberFormat="1" applyFont="1" applyFill="1" applyBorder="1" applyAlignment="1">
      <alignment horizontal="left"/>
      <protection/>
    </xf>
    <xf numFmtId="165" fontId="5" fillId="0" borderId="0" xfId="56" applyNumberFormat="1" applyFont="1" applyFill="1" applyBorder="1" applyAlignment="1">
      <alignment horizontal="left"/>
      <protection/>
    </xf>
    <xf numFmtId="165" fontId="5" fillId="0" borderId="0" xfId="44" applyNumberFormat="1" applyFont="1" applyFill="1" applyAlignment="1">
      <alignment horizontal="left"/>
    </xf>
    <xf numFmtId="165" fontId="9" fillId="0" borderId="0" xfId="44" applyNumberFormat="1" applyFont="1" applyFill="1" applyBorder="1" applyAlignment="1">
      <alignment horizontal="left"/>
    </xf>
    <xf numFmtId="165" fontId="5" fillId="0" borderId="0" xfId="44" applyNumberFormat="1" applyFont="1" applyFill="1" applyBorder="1" applyAlignment="1">
      <alignment horizontal="left"/>
    </xf>
    <xf numFmtId="2" fontId="9" fillId="0" borderId="0" xfId="56" applyNumberFormat="1" applyFont="1" applyFill="1" applyBorder="1" applyAlignment="1">
      <alignment horizontal="left"/>
      <protection/>
    </xf>
    <xf numFmtId="165" fontId="5" fillId="0" borderId="17" xfId="56" applyNumberFormat="1" applyFont="1" applyFill="1" applyBorder="1" applyAlignment="1">
      <alignment horizontal="left"/>
      <protection/>
    </xf>
    <xf numFmtId="0" fontId="9" fillId="0" borderId="17" xfId="56" applyFont="1" applyBorder="1" applyAlignment="1">
      <alignment horizontal="left"/>
      <protection/>
    </xf>
    <xf numFmtId="0" fontId="9" fillId="0" borderId="17" xfId="56" applyFont="1" applyBorder="1" applyAlignment="1">
      <alignment horizontal="left" wrapText="1"/>
      <protection/>
    </xf>
    <xf numFmtId="0" fontId="60" fillId="0" borderId="0" xfId="56" applyFont="1" applyAlignment="1">
      <alignment horizontal="left"/>
      <protection/>
    </xf>
    <xf numFmtId="2" fontId="9" fillId="0" borderId="0" xfId="56" applyNumberFormat="1" applyFont="1" applyAlignment="1">
      <alignment horizontal="left"/>
      <protection/>
    </xf>
    <xf numFmtId="2" fontId="9" fillId="0" borderId="0" xfId="44" applyNumberFormat="1" applyFont="1" applyFill="1" applyAlignment="1">
      <alignment horizontal="left"/>
    </xf>
    <xf numFmtId="164" fontId="9" fillId="0" borderId="0" xfId="56" applyNumberFormat="1" applyFont="1" applyAlignment="1">
      <alignment horizontal="left"/>
      <protection/>
    </xf>
    <xf numFmtId="2" fontId="2" fillId="0" borderId="11" xfId="56" applyNumberFormat="1" applyFont="1" applyBorder="1" applyAlignment="1">
      <alignment horizontal="left"/>
      <protection/>
    </xf>
    <xf numFmtId="0" fontId="2" fillId="0" borderId="12" xfId="56" applyFont="1" applyBorder="1" applyAlignment="1">
      <alignment horizontal="left"/>
      <protection/>
    </xf>
    <xf numFmtId="0" fontId="22" fillId="0" borderId="0" xfId="56" applyFont="1" applyAlignment="1">
      <alignment horizontal="left"/>
      <protection/>
    </xf>
    <xf numFmtId="2" fontId="2" fillId="0" borderId="14" xfId="56" applyNumberFormat="1" applyFont="1" applyBorder="1" applyAlignment="1">
      <alignment horizontal="left"/>
      <protection/>
    </xf>
    <xf numFmtId="0" fontId="2" fillId="0" borderId="15" xfId="56" applyFont="1" applyBorder="1" applyAlignment="1">
      <alignment horizontal="left"/>
      <protection/>
    </xf>
    <xf numFmtId="14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60" fillId="0" borderId="0" xfId="56" applyNumberFormat="1" applyFont="1" applyBorder="1" applyAlignment="1">
      <alignment horizontal="left"/>
      <protection/>
    </xf>
    <xf numFmtId="4" fontId="9" fillId="0" borderId="25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/>
    </xf>
    <xf numFmtId="39" fontId="9" fillId="0" borderId="18" xfId="44" applyNumberFormat="1" applyFont="1" applyFill="1" applyBorder="1" applyAlignment="1">
      <alignment horizontal="center"/>
    </xf>
    <xf numFmtId="2" fontId="5" fillId="0" borderId="16" xfId="44" applyNumberFormat="1" applyFont="1" applyFill="1" applyBorder="1" applyAlignment="1">
      <alignment horizontal="center"/>
    </xf>
    <xf numFmtId="2" fontId="9" fillId="0" borderId="18" xfId="44" applyNumberFormat="1" applyFont="1" applyFill="1" applyBorder="1" applyAlignment="1">
      <alignment horizontal="center"/>
    </xf>
    <xf numFmtId="2" fontId="9" fillId="0" borderId="17" xfId="44" applyNumberFormat="1" applyFont="1" applyFill="1" applyBorder="1" applyAlignment="1">
      <alignment horizontal="center"/>
    </xf>
    <xf numFmtId="164" fontId="9" fillId="0" borderId="27" xfId="44" applyNumberFormat="1" applyFont="1" applyFill="1" applyBorder="1" applyAlignment="1">
      <alignment horizontal="left"/>
    </xf>
    <xf numFmtId="2" fontId="5" fillId="0" borderId="0" xfId="44" applyNumberFormat="1" applyFont="1" applyFill="1" applyBorder="1" applyAlignment="1">
      <alignment horizontal="center"/>
    </xf>
    <xf numFmtId="164" fontId="9" fillId="0" borderId="18" xfId="44" applyNumberFormat="1" applyFont="1" applyFill="1" applyBorder="1" applyAlignment="1">
      <alignment horizontal="left"/>
    </xf>
    <xf numFmtId="164" fontId="9" fillId="0" borderId="18" xfId="44" applyNumberFormat="1" applyFont="1" applyFill="1" applyBorder="1" applyAlignment="1">
      <alignment horizontal="center"/>
    </xf>
    <xf numFmtId="166" fontId="5" fillId="0" borderId="0" xfId="44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64" fontId="9" fillId="0" borderId="27" xfId="44" applyNumberFormat="1" applyFont="1" applyFill="1" applyBorder="1" applyAlignment="1">
      <alignment horizontal="center"/>
    </xf>
    <xf numFmtId="0" fontId="24" fillId="0" borderId="10" xfId="56" applyFont="1" applyBorder="1" applyAlignment="1">
      <alignment horizontal="left"/>
      <protection/>
    </xf>
    <xf numFmtId="0" fontId="24" fillId="0" borderId="11" xfId="56" applyFont="1" applyBorder="1" applyAlignment="1">
      <alignment horizontal="left"/>
      <protection/>
    </xf>
    <xf numFmtId="2" fontId="24" fillId="0" borderId="11" xfId="56" applyNumberFormat="1" applyFont="1" applyBorder="1" applyAlignment="1">
      <alignment horizontal="left"/>
      <protection/>
    </xf>
    <xf numFmtId="0" fontId="24" fillId="0" borderId="12" xfId="56" applyFont="1" applyBorder="1" applyAlignment="1">
      <alignment horizontal="left"/>
      <protection/>
    </xf>
    <xf numFmtId="0" fontId="24" fillId="0" borderId="13" xfId="56" applyFont="1" applyBorder="1" applyAlignment="1">
      <alignment horizontal="left"/>
      <protection/>
    </xf>
    <xf numFmtId="0" fontId="24" fillId="0" borderId="14" xfId="56" applyFont="1" applyBorder="1" applyAlignment="1">
      <alignment horizontal="left"/>
      <protection/>
    </xf>
    <xf numFmtId="2" fontId="24" fillId="0" borderId="14" xfId="56" applyNumberFormat="1" applyFont="1" applyBorder="1" applyAlignment="1">
      <alignment horizontal="left"/>
      <protection/>
    </xf>
    <xf numFmtId="0" fontId="24" fillId="0" borderId="15" xfId="56" applyFont="1" applyBorder="1" applyAlignment="1">
      <alignment horizontal="left"/>
      <protection/>
    </xf>
    <xf numFmtId="2" fontId="61" fillId="0" borderId="0" xfId="44" applyNumberFormat="1" applyFont="1" applyFill="1" applyBorder="1" applyAlignment="1">
      <alignment horizontal="left"/>
    </xf>
    <xf numFmtId="2" fontId="60" fillId="0" borderId="21" xfId="44" applyNumberFormat="1" applyFont="1" applyFill="1" applyBorder="1" applyAlignment="1">
      <alignment horizontal="left"/>
    </xf>
    <xf numFmtId="2" fontId="60" fillId="0" borderId="0" xfId="44" applyNumberFormat="1" applyFont="1" applyFill="1" applyBorder="1" applyAlignment="1">
      <alignment horizontal="left"/>
    </xf>
    <xf numFmtId="2" fontId="60" fillId="0" borderId="0" xfId="56" applyNumberFormat="1" applyFont="1" applyBorder="1" applyAlignment="1">
      <alignment horizontal="center"/>
      <protection/>
    </xf>
    <xf numFmtId="39" fontId="9" fillId="0" borderId="27" xfId="44" applyNumberFormat="1" applyFont="1" applyFill="1" applyBorder="1" applyAlignment="1">
      <alignment horizontal="center"/>
    </xf>
    <xf numFmtId="2" fontId="5" fillId="0" borderId="22" xfId="44" applyNumberFormat="1" applyFont="1" applyFill="1" applyBorder="1" applyAlignment="1">
      <alignment horizontal="left"/>
    </xf>
    <xf numFmtId="2" fontId="5" fillId="0" borderId="17" xfId="4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9" fontId="5" fillId="0" borderId="0" xfId="44" applyNumberFormat="1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9" fontId="9" fillId="0" borderId="17" xfId="44" applyNumberFormat="1" applyFont="1" applyFill="1" applyBorder="1" applyAlignment="1">
      <alignment horizontal="center"/>
    </xf>
    <xf numFmtId="164" fontId="9" fillId="0" borderId="17" xfId="44" applyNumberFormat="1" applyFont="1" applyFill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1" fontId="23" fillId="0" borderId="25" xfId="0" applyNumberFormat="1" applyFont="1" applyBorder="1" applyAlignment="1">
      <alignment horizontal="center"/>
    </xf>
    <xf numFmtId="2" fontId="9" fillId="0" borderId="0" xfId="56" applyNumberFormat="1" applyFont="1" applyBorder="1" applyAlignment="1">
      <alignment horizontal="center"/>
      <protection/>
    </xf>
    <xf numFmtId="39" fontId="9" fillId="0" borderId="30" xfId="44" applyNumberFormat="1" applyFont="1" applyFill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6" fillId="0" borderId="13" xfId="56" applyFont="1" applyBorder="1" applyAlignment="1">
      <alignment horizontal="left"/>
      <protection/>
    </xf>
    <xf numFmtId="2" fontId="5" fillId="0" borderId="0" xfId="0" applyNumberFormat="1" applyFont="1" applyAlignment="1">
      <alignment horizontal="center"/>
    </xf>
    <xf numFmtId="2" fontId="5" fillId="0" borderId="22" xfId="44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166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1" xfId="0" applyFont="1" applyBorder="1" applyAlignment="1">
      <alignment/>
    </xf>
    <xf numFmtId="166" fontId="3" fillId="0" borderId="23" xfId="0" applyNumberFormat="1" applyFont="1" applyBorder="1" applyAlignment="1">
      <alignment horizontal="center"/>
    </xf>
    <xf numFmtId="164" fontId="5" fillId="0" borderId="14" xfId="44" applyNumberFormat="1" applyFont="1" applyFill="1" applyBorder="1" applyAlignment="1">
      <alignment horizontal="left"/>
    </xf>
    <xf numFmtId="2" fontId="5" fillId="0" borderId="14" xfId="44" applyNumberFormat="1" applyFont="1" applyFill="1" applyBorder="1" applyAlignment="1">
      <alignment horizontal="center"/>
    </xf>
    <xf numFmtId="2" fontId="5" fillId="0" borderId="18" xfId="44" applyNumberFormat="1" applyFont="1" applyFill="1" applyBorder="1" applyAlignment="1">
      <alignment horizontal="center" vertical="justify"/>
    </xf>
    <xf numFmtId="2" fontId="5" fillId="0" borderId="16" xfId="56" applyNumberFormat="1" applyFont="1" applyFill="1" applyBorder="1" applyAlignment="1">
      <alignment horizontal="center" vertical="justify"/>
      <protection/>
    </xf>
    <xf numFmtId="2" fontId="9" fillId="0" borderId="25" xfId="0" applyNumberFormat="1" applyFont="1" applyBorder="1" applyAlignment="1">
      <alignment/>
    </xf>
    <xf numFmtId="164" fontId="9" fillId="0" borderId="17" xfId="44" applyNumberFormat="1" applyFont="1" applyFill="1" applyBorder="1" applyAlignment="1">
      <alignment horizontal="center" vertical="center"/>
    </xf>
    <xf numFmtId="164" fontId="9" fillId="0" borderId="27" xfId="44" applyNumberFormat="1" applyFont="1" applyFill="1" applyBorder="1" applyAlignment="1">
      <alignment horizontal="center" vertical="center"/>
    </xf>
    <xf numFmtId="39" fontId="9" fillId="0" borderId="17" xfId="44" applyNumberFormat="1" applyFont="1" applyFill="1" applyBorder="1" applyAlignment="1">
      <alignment horizontal="center" vertical="top"/>
    </xf>
    <xf numFmtId="2" fontId="9" fillId="0" borderId="18" xfId="44" applyNumberFormat="1" applyFont="1" applyFill="1" applyBorder="1" applyAlignment="1">
      <alignment horizontal="center" vertical="top"/>
    </xf>
    <xf numFmtId="2" fontId="9" fillId="0" borderId="17" xfId="44" applyNumberFormat="1" applyFont="1" applyFill="1" applyBorder="1" applyAlignment="1">
      <alignment horizontal="center" vertical="top"/>
    </xf>
    <xf numFmtId="39" fontId="9" fillId="0" borderId="18" xfId="44" applyNumberFormat="1" applyFont="1" applyFill="1" applyBorder="1" applyAlignment="1">
      <alignment horizontal="center" vertical="top"/>
    </xf>
    <xf numFmtId="39" fontId="9" fillId="0" borderId="30" xfId="44" applyNumberFormat="1" applyFont="1" applyFill="1" applyBorder="1" applyAlignment="1">
      <alignment horizontal="center" vertical="top"/>
    </xf>
    <xf numFmtId="2" fontId="9" fillId="0" borderId="25" xfId="0" applyNumberFormat="1" applyFont="1" applyFill="1" applyBorder="1" applyAlignment="1">
      <alignment horizontal="center"/>
    </xf>
    <xf numFmtId="39" fontId="9" fillId="0" borderId="17" xfId="44" applyNumberFormat="1" applyFont="1" applyFill="1" applyBorder="1" applyAlignment="1">
      <alignment horizontal="center" vertical="center"/>
    </xf>
    <xf numFmtId="39" fontId="9" fillId="0" borderId="18" xfId="44" applyNumberFormat="1" applyFont="1" applyFill="1" applyBorder="1" applyAlignment="1">
      <alignment horizontal="center" vertical="center"/>
    </xf>
    <xf numFmtId="0" fontId="9" fillId="0" borderId="25" xfId="56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5" fillId="0" borderId="29" xfId="56" applyFont="1" applyFill="1" applyBorder="1" applyAlignment="1">
      <alignment horizontal="left"/>
      <protection/>
    </xf>
    <xf numFmtId="0" fontId="5" fillId="0" borderId="28" xfId="0" applyFont="1" applyBorder="1" applyAlignment="1">
      <alignment horizontal="center" wrapText="1"/>
    </xf>
    <xf numFmtId="17" fontId="5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5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56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prod00\e$\Documents%20and%20Settings\ZNeuman\Local%20Settings\Temporary%20Internet%20Files\Content.Outlook\EAX3IHBP\3%20Mar%202012%20Month%20Totals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prod00\e$\Documents%20and%20Settings\ZNeuman\Desktop\CFL%202010\CFL%20201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SUM"/>
      <sheetName val="ZORK"/>
      <sheetName val="Summary"/>
      <sheetName val="INBOUND"/>
      <sheetName val="OUTBOUND"/>
      <sheetName val="8 Boxes"/>
    </sheetNames>
    <sheetDataSet>
      <sheetData sheetId="1">
        <row r="18">
          <cell r="C18">
            <v>652.44</v>
          </cell>
        </row>
      </sheetData>
      <sheetData sheetId="2">
        <row r="29">
          <cell r="C29">
            <v>517.92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JAN REV "/>
      <sheetName val="FEB 10 "/>
      <sheetName val="FEB REV"/>
      <sheetName val="MARCH 10"/>
      <sheetName val="MARCH REV"/>
      <sheetName val="BOE 1st Qtr"/>
      <sheetName val="APRIL 10"/>
      <sheetName val="APRIL REV"/>
      <sheetName val="MAY 10"/>
      <sheetName val="MAY REV"/>
      <sheetName val="JUNE 10"/>
      <sheetName val="JUNE REV"/>
      <sheetName val="BOE 2nd Qtr "/>
      <sheetName val="JULY 10"/>
      <sheetName val="JULY REV"/>
      <sheetName val="AUGUST 10"/>
      <sheetName val="AUG REV"/>
      <sheetName val="SEPT 10"/>
      <sheetName val="BOE 3rd Qtr"/>
      <sheetName val="OCT 10"/>
      <sheetName val="NOV 10"/>
      <sheetName val="DEC 10"/>
      <sheetName val="Tons 09 - 10"/>
    </sheetNames>
    <sheetDataSet>
      <sheetData sheetId="1">
        <row r="5">
          <cell r="E5">
            <v>428.99</v>
          </cell>
        </row>
        <row r="6">
          <cell r="E6">
            <v>650.79</v>
          </cell>
        </row>
        <row r="7">
          <cell r="E7">
            <v>1501.86</v>
          </cell>
        </row>
      </sheetData>
      <sheetData sheetId="3">
        <row r="5">
          <cell r="E5">
            <v>453.76</v>
          </cell>
        </row>
        <row r="6">
          <cell r="E6">
            <v>502.81</v>
          </cell>
        </row>
        <row r="7">
          <cell r="E7">
            <v>1569.22</v>
          </cell>
        </row>
      </sheetData>
      <sheetData sheetId="5">
        <row r="5">
          <cell r="E5">
            <v>701.3900000000001</v>
          </cell>
        </row>
        <row r="6">
          <cell r="E6">
            <v>770.72</v>
          </cell>
        </row>
        <row r="7">
          <cell r="E7">
            <v>1641.54</v>
          </cell>
        </row>
      </sheetData>
      <sheetData sheetId="8">
        <row r="5">
          <cell r="E5">
            <v>234.57999999999998</v>
          </cell>
        </row>
        <row r="6">
          <cell r="E6">
            <v>700.83</v>
          </cell>
        </row>
        <row r="7">
          <cell r="E7">
            <v>1760.8799999999999</v>
          </cell>
        </row>
      </sheetData>
      <sheetData sheetId="10">
        <row r="5">
          <cell r="E5">
            <v>493.44</v>
          </cell>
        </row>
        <row r="6">
          <cell r="E6">
            <v>952.37</v>
          </cell>
        </row>
        <row r="7">
          <cell r="E7">
            <v>1597.1399999999999</v>
          </cell>
        </row>
      </sheetData>
      <sheetData sheetId="12">
        <row r="5">
          <cell r="E5">
            <v>751</v>
          </cell>
        </row>
        <row r="6">
          <cell r="E6">
            <v>1223.92</v>
          </cell>
        </row>
        <row r="7">
          <cell r="E7">
            <v>1614.26</v>
          </cell>
        </row>
      </sheetData>
      <sheetData sheetId="15">
        <row r="5">
          <cell r="E5">
            <v>547.01</v>
          </cell>
        </row>
        <row r="6">
          <cell r="E6">
            <v>841.97</v>
          </cell>
        </row>
        <row r="7">
          <cell r="E7">
            <v>1524.5900000000001</v>
          </cell>
        </row>
      </sheetData>
      <sheetData sheetId="17">
        <row r="5">
          <cell r="E5">
            <v>857.63</v>
          </cell>
        </row>
        <row r="6">
          <cell r="E6">
            <v>1094.87</v>
          </cell>
        </row>
        <row r="7">
          <cell r="E7">
            <v>1621.0300000000002</v>
          </cell>
        </row>
      </sheetData>
      <sheetData sheetId="18">
        <row r="5">
          <cell r="E5">
            <v>302.35</v>
          </cell>
        </row>
        <row r="6">
          <cell r="E6">
            <v>984.98</v>
          </cell>
        </row>
        <row r="7">
          <cell r="E7">
            <v>1617.06</v>
          </cell>
        </row>
      </sheetData>
      <sheetData sheetId="20">
        <row r="5">
          <cell r="E5">
            <v>441.29</v>
          </cell>
        </row>
        <row r="6">
          <cell r="E6">
            <v>795.69</v>
          </cell>
        </row>
        <row r="7">
          <cell r="E7">
            <v>1597.52</v>
          </cell>
        </row>
      </sheetData>
      <sheetData sheetId="21">
        <row r="5">
          <cell r="E5">
            <v>337.49</v>
          </cell>
        </row>
        <row r="6">
          <cell r="E6">
            <v>832.19</v>
          </cell>
        </row>
        <row r="7">
          <cell r="E7">
            <v>1747.5600000000002</v>
          </cell>
        </row>
      </sheetData>
      <sheetData sheetId="22">
        <row r="5">
          <cell r="E5">
            <v>442.37</v>
          </cell>
        </row>
        <row r="6">
          <cell r="E6">
            <v>896.63</v>
          </cell>
        </row>
        <row r="7">
          <cell r="E7">
            <v>1830.07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31">
      <selection activeCell="A1" sqref="A1:F100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1" customWidth="1"/>
    <col min="4" max="4" width="16.57421875" style="52" customWidth="1"/>
    <col min="5" max="5" width="15.7109375" style="53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55"/>
      <c r="C1" s="2"/>
      <c r="D1" s="2"/>
      <c r="E1" s="3"/>
      <c r="F1" s="4"/>
      <c r="G1" s="5"/>
    </row>
    <row r="2" spans="1:7" s="6" customFormat="1" ht="28.5" thickBot="1">
      <c r="A2" s="7" t="s">
        <v>55</v>
      </c>
      <c r="B2" s="5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68" t="s">
        <v>3</v>
      </c>
      <c r="B5" s="68"/>
      <c r="C5" s="22"/>
      <c r="D5" s="22"/>
      <c r="E5" s="150">
        <v>692.95</v>
      </c>
      <c r="F5" s="21">
        <f>E5/E8</f>
        <v>0.2398564219008522</v>
      </c>
      <c r="G5" s="67"/>
      <c r="H5" s="60" t="s">
        <v>1</v>
      </c>
    </row>
    <row r="6" spans="1:8" s="19" customFormat="1" ht="20.25">
      <c r="A6" s="68" t="s">
        <v>40</v>
      </c>
      <c r="B6" s="68"/>
      <c r="C6" s="22"/>
      <c r="D6" s="22"/>
      <c r="E6" s="150">
        <v>569.84</v>
      </c>
      <c r="F6" s="21">
        <f>E6/E8</f>
        <v>0.19724335587846398</v>
      </c>
      <c r="G6" s="67"/>
      <c r="H6" s="61"/>
    </row>
    <row r="7" spans="1:8" s="19" customFormat="1" ht="21" thickBot="1">
      <c r="A7" s="68" t="s">
        <v>4</v>
      </c>
      <c r="B7" s="68"/>
      <c r="C7" s="22"/>
      <c r="D7" s="22"/>
      <c r="E7" s="150">
        <v>1626.23</v>
      </c>
      <c r="F7" s="21">
        <f>E7/E8</f>
        <v>0.5629002222206838</v>
      </c>
      <c r="G7" s="67"/>
      <c r="H7" s="60"/>
    </row>
    <row r="8" spans="1:8" s="19" customFormat="1" ht="21" customHeight="1" thickBot="1">
      <c r="A8" s="68" t="s">
        <v>28</v>
      </c>
      <c r="B8" s="67"/>
      <c r="C8" s="22"/>
      <c r="D8" s="22"/>
      <c r="E8" s="24">
        <f>SUM(E5:E7)</f>
        <v>2889.02</v>
      </c>
      <c r="F8" s="18"/>
      <c r="G8" s="67"/>
      <c r="H8" s="60"/>
    </row>
    <row r="9" spans="1:8" s="19" customFormat="1" ht="21" customHeight="1">
      <c r="A9" s="68"/>
      <c r="B9" s="67"/>
      <c r="C9" s="22"/>
      <c r="D9" s="22"/>
      <c r="E9" s="25"/>
      <c r="F9" s="18"/>
      <c r="G9" s="113"/>
      <c r="H9" s="60"/>
    </row>
    <row r="10" spans="1:8" s="19" customFormat="1" ht="21" customHeight="1" thickBot="1">
      <c r="A10" s="23"/>
      <c r="B10" s="23"/>
      <c r="C10" s="22"/>
      <c r="D10" s="22"/>
      <c r="E10" s="67"/>
      <c r="F10" s="112"/>
      <c r="G10" s="114"/>
      <c r="H10" s="59"/>
    </row>
    <row r="11" spans="1:8" s="19" customFormat="1" ht="21" thickBot="1">
      <c r="A11" s="26" t="s">
        <v>45</v>
      </c>
      <c r="B11" s="57"/>
      <c r="C11" s="27"/>
      <c r="D11" s="28"/>
      <c r="E11" s="25"/>
      <c r="F11" s="29"/>
      <c r="G11" s="67"/>
      <c r="H11" s="20"/>
    </row>
    <row r="12" spans="1:8" s="19" customFormat="1" ht="20.25">
      <c r="A12" s="69" t="s">
        <v>5</v>
      </c>
      <c r="B12" s="69"/>
      <c r="C12" s="70"/>
      <c r="D12" s="71"/>
      <c r="E12" s="150">
        <v>85.35</v>
      </c>
      <c r="F12" s="29"/>
      <c r="G12" s="67" t="s">
        <v>1</v>
      </c>
      <c r="H12" s="62"/>
    </row>
    <row r="13" spans="1:8" s="19" customFormat="1" ht="20.25">
      <c r="A13" s="69" t="s">
        <v>43</v>
      </c>
      <c r="B13" s="69" t="s">
        <v>1</v>
      </c>
      <c r="C13" s="70"/>
      <c r="D13" s="71"/>
      <c r="E13" s="150">
        <v>508.23</v>
      </c>
      <c r="F13" s="29"/>
      <c r="G13" s="67"/>
      <c r="H13" s="62"/>
    </row>
    <row r="14" spans="1:8" s="19" customFormat="1" ht="20.25">
      <c r="A14" s="69" t="s">
        <v>52</v>
      </c>
      <c r="B14" s="69"/>
      <c r="C14" s="70" t="s">
        <v>10</v>
      </c>
      <c r="D14" s="71"/>
      <c r="E14" s="151">
        <v>77.81</v>
      </c>
      <c r="F14" s="29"/>
      <c r="G14" s="67"/>
      <c r="H14" s="62"/>
    </row>
    <row r="15" spans="1:8" s="19" customFormat="1" ht="20.25">
      <c r="A15" s="47" t="s">
        <v>46</v>
      </c>
      <c r="B15" s="47"/>
      <c r="C15" s="72"/>
      <c r="D15" s="72"/>
      <c r="E15" s="150">
        <v>6.58</v>
      </c>
      <c r="F15" s="72"/>
      <c r="G15" s="67"/>
      <c r="H15" s="20"/>
    </row>
    <row r="16" spans="1:8" s="19" customFormat="1" ht="20.25">
      <c r="A16" s="69" t="s">
        <v>6</v>
      </c>
      <c r="B16" s="69"/>
      <c r="C16" s="70"/>
      <c r="D16" s="71"/>
      <c r="E16" s="150">
        <v>161.31</v>
      </c>
      <c r="F16" s="29"/>
      <c r="G16" s="67" t="s">
        <v>1</v>
      </c>
      <c r="H16" s="20" t="s">
        <v>1</v>
      </c>
    </row>
    <row r="17" spans="1:8" s="19" customFormat="1" ht="20.25">
      <c r="A17" s="69" t="s">
        <v>8</v>
      </c>
      <c r="B17" s="69"/>
      <c r="C17" s="70"/>
      <c r="D17" s="71"/>
      <c r="E17" s="150">
        <v>61.35</v>
      </c>
      <c r="F17" s="29"/>
      <c r="G17" s="67" t="s">
        <v>1</v>
      </c>
      <c r="H17" s="20"/>
    </row>
    <row r="18" spans="1:8" s="19" customFormat="1" ht="20.25">
      <c r="A18" s="69" t="s">
        <v>7</v>
      </c>
      <c r="B18" s="69"/>
      <c r="C18" s="70"/>
      <c r="D18" s="71"/>
      <c r="E18" s="152">
        <v>0</v>
      </c>
      <c r="F18" s="29"/>
      <c r="G18" s="67"/>
      <c r="H18" s="20"/>
    </row>
    <row r="19" spans="1:8" s="19" customFormat="1" ht="20.25">
      <c r="A19" s="69" t="s">
        <v>9</v>
      </c>
      <c r="B19" s="69"/>
      <c r="C19" s="70"/>
      <c r="D19" s="71"/>
      <c r="E19" s="150">
        <v>28.06</v>
      </c>
      <c r="F19" s="29"/>
      <c r="G19" s="67"/>
      <c r="H19" s="20"/>
    </row>
    <row r="20" spans="1:8" s="19" customFormat="1" ht="20.25">
      <c r="A20" s="69" t="s">
        <v>56</v>
      </c>
      <c r="B20" s="69"/>
      <c r="C20" s="70"/>
      <c r="D20" s="71"/>
      <c r="E20" s="150">
        <v>99.93</v>
      </c>
      <c r="F20" s="29"/>
      <c r="G20" s="67"/>
      <c r="H20" s="20"/>
    </row>
    <row r="21" spans="1:8" s="19" customFormat="1" ht="21" thickBot="1">
      <c r="A21" s="69" t="s">
        <v>47</v>
      </c>
      <c r="B21" s="69"/>
      <c r="C21" s="70"/>
      <c r="D21" s="71"/>
      <c r="E21" s="152" t="s">
        <v>1</v>
      </c>
      <c r="F21" s="29"/>
      <c r="G21" s="67" t="s">
        <v>1</v>
      </c>
      <c r="H21" s="20"/>
    </row>
    <row r="22" spans="1:8" s="19" customFormat="1" ht="21" thickBot="1">
      <c r="A22" s="69"/>
      <c r="B22" s="69"/>
      <c r="C22" s="70"/>
      <c r="D22" s="71"/>
      <c r="E22" s="24">
        <f>SUM(E12:E21)</f>
        <v>1028.6200000000001</v>
      </c>
      <c r="F22" s="29"/>
      <c r="G22" s="67"/>
      <c r="H22" s="20"/>
    </row>
    <row r="23" spans="1:8" s="19" customFormat="1" ht="21" thickBot="1">
      <c r="A23" s="69"/>
      <c r="B23" s="69"/>
      <c r="C23" s="70"/>
      <c r="D23" s="71"/>
      <c r="E23" s="30"/>
      <c r="F23" s="29"/>
      <c r="G23" s="67"/>
      <c r="H23" s="20"/>
    </row>
    <row r="24" spans="1:8" s="19" customFormat="1" ht="21" thickBot="1">
      <c r="A24" s="73" t="s">
        <v>51</v>
      </c>
      <c r="B24" s="74"/>
      <c r="C24" s="75"/>
      <c r="D24" s="76"/>
      <c r="E24" s="77"/>
      <c r="F24" s="29" t="s">
        <v>10</v>
      </c>
      <c r="G24" s="67"/>
      <c r="H24" s="20"/>
    </row>
    <row r="25" spans="1:7" ht="20.25">
      <c r="A25" s="47"/>
      <c r="B25" s="47"/>
      <c r="C25" s="48"/>
      <c r="D25" s="49"/>
      <c r="E25" s="78"/>
      <c r="F25" s="47"/>
      <c r="G25" s="47"/>
    </row>
    <row r="26" spans="1:8" s="19" customFormat="1" ht="20.25">
      <c r="A26" s="47" t="s">
        <v>37</v>
      </c>
      <c r="B26" s="47"/>
      <c r="C26" s="72"/>
      <c r="D26" s="72"/>
      <c r="E26" s="152">
        <v>0</v>
      </c>
      <c r="F26" s="70"/>
      <c r="G26" s="67"/>
      <c r="H26" s="20"/>
    </row>
    <row r="27" spans="1:8" s="19" customFormat="1" ht="20.25">
      <c r="A27" s="47" t="s">
        <v>11</v>
      </c>
      <c r="B27" s="47"/>
      <c r="C27" s="72"/>
      <c r="D27" s="72"/>
      <c r="E27" s="152">
        <v>0</v>
      </c>
      <c r="F27" s="72"/>
      <c r="G27" s="67"/>
      <c r="H27" s="20"/>
    </row>
    <row r="28" spans="1:8" s="19" customFormat="1" ht="20.25">
      <c r="A28" s="47" t="s">
        <v>12</v>
      </c>
      <c r="B28" s="47"/>
      <c r="C28" s="72"/>
      <c r="D28" s="72"/>
      <c r="E28" s="153">
        <v>1.84</v>
      </c>
      <c r="F28" s="72"/>
      <c r="G28" s="67"/>
      <c r="H28" s="20"/>
    </row>
    <row r="29" spans="1:8" s="19" customFormat="1" ht="20.25">
      <c r="A29" s="47" t="s">
        <v>13</v>
      </c>
      <c r="B29" s="47"/>
      <c r="C29" s="72"/>
      <c r="D29" s="72"/>
      <c r="E29" s="153">
        <v>22.68</v>
      </c>
      <c r="F29" s="72"/>
      <c r="G29" s="67"/>
      <c r="H29" s="20"/>
    </row>
    <row r="30" spans="1:8" s="19" customFormat="1" ht="20.25">
      <c r="A30" s="47" t="s">
        <v>14</v>
      </c>
      <c r="B30" s="47"/>
      <c r="C30" s="72"/>
      <c r="D30" s="72"/>
      <c r="E30" s="151">
        <v>2.28</v>
      </c>
      <c r="F30" s="72"/>
      <c r="G30" s="67"/>
      <c r="H30" s="20"/>
    </row>
    <row r="31" spans="1:8" s="19" customFormat="1" ht="20.25">
      <c r="A31" s="47" t="s">
        <v>15</v>
      </c>
      <c r="B31" s="47"/>
      <c r="C31" s="72"/>
      <c r="D31" s="72"/>
      <c r="E31" s="152">
        <v>0</v>
      </c>
      <c r="F31" s="72"/>
      <c r="G31" s="67"/>
      <c r="H31" s="20"/>
    </row>
    <row r="32" spans="1:8" s="19" customFormat="1" ht="20.25">
      <c r="A32" s="47" t="s">
        <v>16</v>
      </c>
      <c r="B32" s="47"/>
      <c r="C32" s="72"/>
      <c r="D32" s="72"/>
      <c r="E32" s="150">
        <v>1.48</v>
      </c>
      <c r="F32" s="72"/>
      <c r="G32" s="67" t="s">
        <v>1</v>
      </c>
      <c r="H32" s="20"/>
    </row>
    <row r="33" spans="1:8" s="19" customFormat="1" ht="20.25">
      <c r="A33" s="47" t="s">
        <v>17</v>
      </c>
      <c r="B33" s="47"/>
      <c r="C33" s="72"/>
      <c r="D33" s="72"/>
      <c r="E33" s="150">
        <v>1.21</v>
      </c>
      <c r="F33" s="72" t="s">
        <v>1</v>
      </c>
      <c r="G33" s="67"/>
      <c r="H33" s="20"/>
    </row>
    <row r="34" spans="1:8" s="19" customFormat="1" ht="20.25">
      <c r="A34" s="47" t="s">
        <v>38</v>
      </c>
      <c r="B34" s="47"/>
      <c r="C34" s="72"/>
      <c r="D34" s="72"/>
      <c r="E34" s="150">
        <v>0.62</v>
      </c>
      <c r="F34" s="70"/>
      <c r="G34" s="67"/>
      <c r="H34" s="20"/>
    </row>
    <row r="35" spans="1:8" s="19" customFormat="1" ht="20.25">
      <c r="A35" s="47" t="s">
        <v>50</v>
      </c>
      <c r="B35" s="72"/>
      <c r="C35" s="72"/>
      <c r="D35" s="82"/>
      <c r="E35" s="150">
        <v>0.07</v>
      </c>
      <c r="F35" s="70"/>
      <c r="G35" s="67"/>
      <c r="H35" s="20"/>
    </row>
    <row r="36" spans="1:8" s="19" customFormat="1" ht="21" thickBot="1">
      <c r="A36" s="47" t="s">
        <v>18</v>
      </c>
      <c r="B36" s="47"/>
      <c r="C36" s="72"/>
      <c r="D36" s="72"/>
      <c r="E36" s="154">
        <v>0</v>
      </c>
      <c r="F36" s="70" t="s">
        <v>1</v>
      </c>
      <c r="G36" s="67" t="s">
        <v>1</v>
      </c>
      <c r="H36" s="20"/>
    </row>
    <row r="37" spans="1:8" s="19" customFormat="1" ht="21" thickTop="1">
      <c r="A37" s="47"/>
      <c r="B37" s="47"/>
      <c r="C37" s="72"/>
      <c r="D37" s="72"/>
      <c r="E37" s="25">
        <f>SUM(E26:E36)</f>
        <v>30.180000000000003</v>
      </c>
      <c r="F37" s="70"/>
      <c r="G37" s="67"/>
      <c r="H37" s="20"/>
    </row>
    <row r="38" spans="1:8" s="19" customFormat="1" ht="21" thickBot="1">
      <c r="A38" s="79"/>
      <c r="B38" s="79"/>
      <c r="C38" s="72"/>
      <c r="D38" s="80"/>
      <c r="E38" s="25"/>
      <c r="F38" s="32"/>
      <c r="G38" s="67"/>
      <c r="H38" s="20"/>
    </row>
    <row r="39" spans="1:8" s="19" customFormat="1" ht="21" thickBot="1">
      <c r="A39" s="15" t="s">
        <v>19</v>
      </c>
      <c r="B39" s="23"/>
      <c r="C39" s="81"/>
      <c r="D39" s="68"/>
      <c r="E39" s="82"/>
      <c r="F39" s="18"/>
      <c r="G39" s="67" t="s">
        <v>1</v>
      </c>
      <c r="H39" s="20"/>
    </row>
    <row r="40" spans="1:8" s="19" customFormat="1" ht="20.25">
      <c r="A40" s="68" t="s">
        <v>20</v>
      </c>
      <c r="B40" s="68"/>
      <c r="C40" s="22"/>
      <c r="D40" s="22" t="s">
        <v>1</v>
      </c>
      <c r="E40" s="150">
        <v>172.12</v>
      </c>
      <c r="F40" s="18"/>
      <c r="G40" s="67"/>
      <c r="H40" s="20"/>
    </row>
    <row r="41" spans="1:8" s="19" customFormat="1" ht="20.25">
      <c r="A41" s="68" t="s">
        <v>39</v>
      </c>
      <c r="B41" s="68"/>
      <c r="C41" s="22"/>
      <c r="D41" s="22"/>
      <c r="E41" s="150">
        <v>4.51</v>
      </c>
      <c r="F41" s="18"/>
      <c r="G41" s="67"/>
      <c r="H41" s="20" t="s">
        <v>1</v>
      </c>
    </row>
    <row r="42" spans="1:8" s="19" customFormat="1" ht="20.25">
      <c r="A42" s="68" t="s">
        <v>21</v>
      </c>
      <c r="B42" s="68"/>
      <c r="C42" s="22"/>
      <c r="D42" s="22"/>
      <c r="E42" s="152">
        <v>0</v>
      </c>
      <c r="F42" s="18"/>
      <c r="G42" s="67"/>
      <c r="H42" s="20"/>
    </row>
    <row r="43" spans="1:8" s="19" customFormat="1" ht="20.25">
      <c r="A43" s="68" t="s">
        <v>22</v>
      </c>
      <c r="B43" s="68"/>
      <c r="C43" s="22"/>
      <c r="D43" s="22"/>
      <c r="E43" s="150">
        <v>9.91</v>
      </c>
      <c r="F43" s="18"/>
      <c r="G43" s="67"/>
      <c r="H43" s="20"/>
    </row>
    <row r="44" spans="1:8" s="19" customFormat="1" ht="20.25">
      <c r="A44" s="68" t="s">
        <v>23</v>
      </c>
      <c r="B44" s="68"/>
      <c r="C44" s="22"/>
      <c r="D44" s="22"/>
      <c r="E44" s="150">
        <v>28.06</v>
      </c>
      <c r="F44" s="18"/>
      <c r="G44" s="67"/>
      <c r="H44" s="20"/>
    </row>
    <row r="45" spans="1:8" s="19" customFormat="1" ht="21" customHeight="1">
      <c r="A45" s="68" t="s">
        <v>24</v>
      </c>
      <c r="B45" s="68"/>
      <c r="C45" s="22"/>
      <c r="D45" s="22"/>
      <c r="E45" s="150">
        <v>3.12</v>
      </c>
      <c r="F45" s="18"/>
      <c r="G45" s="67"/>
      <c r="H45" s="20"/>
    </row>
    <row r="46" spans="1:8" s="19" customFormat="1" ht="21" customHeight="1">
      <c r="A46" s="68" t="s">
        <v>48</v>
      </c>
      <c r="B46" s="68"/>
      <c r="C46" s="22"/>
      <c r="D46" s="22"/>
      <c r="E46" s="118"/>
      <c r="F46" s="18"/>
      <c r="G46" s="67"/>
      <c r="H46" s="20"/>
    </row>
    <row r="47" spans="1:8" s="19" customFormat="1" ht="21" customHeight="1" thickBot="1">
      <c r="A47" s="68" t="s">
        <v>49</v>
      </c>
      <c r="B47" s="68"/>
      <c r="C47" s="22"/>
      <c r="D47" s="22"/>
      <c r="E47" s="150">
        <v>1.02</v>
      </c>
      <c r="F47" s="18"/>
      <c r="G47" s="67"/>
      <c r="H47" s="20"/>
    </row>
    <row r="48" spans="1:8" s="19" customFormat="1" ht="21" customHeight="1" thickBot="1">
      <c r="A48" s="68" t="s">
        <v>1</v>
      </c>
      <c r="B48" s="68"/>
      <c r="C48" s="22"/>
      <c r="D48" s="22"/>
      <c r="E48" s="63">
        <f>SUM(E40:E47)</f>
        <v>218.74</v>
      </c>
      <c r="F48" s="18"/>
      <c r="G48" s="67"/>
      <c r="H48" s="20"/>
    </row>
    <row r="49" spans="1:7" s="33" customFormat="1" ht="21" customHeight="1" thickBot="1">
      <c r="A49" s="68"/>
      <c r="B49" s="68"/>
      <c r="C49" s="22"/>
      <c r="D49" s="22"/>
      <c r="E49" s="25"/>
      <c r="F49" s="18"/>
      <c r="G49" s="83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1247.3600000000001</v>
      </c>
      <c r="F50" s="18"/>
      <c r="G50" s="67"/>
      <c r="H50" s="20"/>
    </row>
    <row r="51" spans="1:8" s="19" customFormat="1" ht="18.75" customHeight="1">
      <c r="A51" s="68"/>
      <c r="B51" s="68"/>
      <c r="C51" s="22"/>
      <c r="D51" s="22"/>
      <c r="E51" s="25"/>
      <c r="F51" s="18"/>
      <c r="G51" s="67"/>
      <c r="H51" s="20"/>
    </row>
    <row r="52" spans="1:7" ht="20.25">
      <c r="A52" s="68"/>
      <c r="B52" s="68"/>
      <c r="C52" s="68"/>
      <c r="D52" s="68"/>
      <c r="E52" s="25"/>
      <c r="F52" s="66"/>
      <c r="G52" s="47"/>
    </row>
    <row r="53" spans="1:7" s="31" customFormat="1" ht="20.25">
      <c r="A53" s="84" t="s">
        <v>26</v>
      </c>
      <c r="B53" s="84"/>
      <c r="C53" s="68"/>
      <c r="D53" s="68"/>
      <c r="E53" s="37">
        <f>B100</f>
        <v>3681.51</v>
      </c>
      <c r="F53" s="38">
        <v>1</v>
      </c>
      <c r="G53" s="47"/>
    </row>
    <row r="54" spans="1:7" ht="20.25">
      <c r="A54" s="85" t="s">
        <v>27</v>
      </c>
      <c r="B54" s="85"/>
      <c r="C54" s="86"/>
      <c r="D54" s="87"/>
      <c r="E54" s="39">
        <f>E50</f>
        <v>1247.3600000000001</v>
      </c>
      <c r="F54" s="38">
        <f>E54/E53</f>
        <v>0.3388174960817708</v>
      </c>
      <c r="G54" s="47"/>
    </row>
    <row r="55" spans="1:7" ht="20.25">
      <c r="A55" s="23" t="s">
        <v>28</v>
      </c>
      <c r="B55" s="23"/>
      <c r="C55" s="88"/>
      <c r="D55" s="88"/>
      <c r="E55" s="39">
        <f>E8</f>
        <v>2889.02</v>
      </c>
      <c r="F55" s="38">
        <f>F53-F54</f>
        <v>0.6611825039182292</v>
      </c>
      <c r="G55" s="47"/>
    </row>
    <row r="56" spans="1:7" ht="20.25">
      <c r="A56" s="89"/>
      <c r="B56" s="89"/>
      <c r="C56" s="90"/>
      <c r="D56" s="91"/>
      <c r="E56" s="54"/>
      <c r="F56" s="92"/>
      <c r="G56" s="47"/>
    </row>
    <row r="57" spans="1:8" s="19" customFormat="1" ht="20.25">
      <c r="A57" s="57" t="s">
        <v>43</v>
      </c>
      <c r="B57" s="69" t="s">
        <v>1</v>
      </c>
      <c r="C57" s="70"/>
      <c r="D57" s="71"/>
      <c r="E57" s="37">
        <v>1352.09</v>
      </c>
      <c r="F57" s="29"/>
      <c r="G57" s="67"/>
      <c r="H57" s="62"/>
    </row>
    <row r="58" spans="1:7" ht="20.25">
      <c r="A58" s="89"/>
      <c r="B58" s="89"/>
      <c r="C58" s="90"/>
      <c r="D58" s="93"/>
      <c r="E58" s="54"/>
      <c r="F58" s="92"/>
      <c r="G58" s="47"/>
    </row>
    <row r="59" spans="1:8" s="19" customFormat="1" ht="20.25">
      <c r="A59" s="94" t="s">
        <v>29</v>
      </c>
      <c r="B59" s="94"/>
      <c r="C59" s="22"/>
      <c r="D59" s="22"/>
      <c r="E59" s="95"/>
      <c r="F59" s="40">
        <v>0</v>
      </c>
      <c r="G59" s="67"/>
      <c r="H59" s="20"/>
    </row>
    <row r="60" spans="1:7" ht="20.25">
      <c r="A60" s="96"/>
      <c r="B60" s="96"/>
      <c r="C60" s="97"/>
      <c r="D60" s="98"/>
      <c r="E60" s="54"/>
      <c r="F60" s="58"/>
      <c r="G60" s="99"/>
    </row>
    <row r="61" spans="1:8" ht="20.25">
      <c r="A61" s="100" t="s">
        <v>30</v>
      </c>
      <c r="B61" s="100"/>
      <c r="C61" s="101"/>
      <c r="D61" s="102"/>
      <c r="E61" s="103"/>
      <c r="F61" s="41">
        <v>0</v>
      </c>
      <c r="G61" s="99"/>
      <c r="H61" s="42"/>
    </row>
    <row r="62" spans="1:7" ht="20.25">
      <c r="A62" s="100" t="s">
        <v>31</v>
      </c>
      <c r="B62" s="100"/>
      <c r="C62" s="104"/>
      <c r="D62" s="105"/>
      <c r="E62" s="54"/>
      <c r="F62" s="41">
        <v>0</v>
      </c>
      <c r="G62" s="47"/>
    </row>
    <row r="63" spans="1:7" ht="20.25">
      <c r="A63" s="100" t="s">
        <v>44</v>
      </c>
      <c r="B63" s="100"/>
      <c r="C63" s="104"/>
      <c r="D63" s="105"/>
      <c r="E63" s="54"/>
      <c r="F63" s="58"/>
      <c r="G63" s="47"/>
    </row>
    <row r="64" spans="1:7" ht="21" thickBot="1">
      <c r="A64" s="47"/>
      <c r="B64" s="47"/>
      <c r="C64" s="47"/>
      <c r="D64" s="47"/>
      <c r="E64" s="47"/>
      <c r="F64" s="106"/>
      <c r="G64" s="47"/>
    </row>
    <row r="65" spans="1:7" ht="27.75">
      <c r="A65" s="1" t="s">
        <v>0</v>
      </c>
      <c r="B65" s="55"/>
      <c r="C65" s="2"/>
      <c r="D65" s="2"/>
      <c r="E65" s="3"/>
      <c r="F65" s="4"/>
      <c r="G65" s="47"/>
    </row>
    <row r="66" spans="1:7" ht="28.5" thickBot="1">
      <c r="A66" s="7" t="s">
        <v>55</v>
      </c>
      <c r="B66" s="56"/>
      <c r="C66" s="8"/>
      <c r="D66" s="8"/>
      <c r="E66" s="9"/>
      <c r="F66" s="10"/>
      <c r="G66" s="47"/>
    </row>
    <row r="67" spans="1:7" ht="20.25">
      <c r="A67" s="47"/>
      <c r="B67" s="47"/>
      <c r="C67" s="47"/>
      <c r="D67" s="47"/>
      <c r="E67" s="47"/>
      <c r="F67" s="106"/>
      <c r="G67" s="47" t="s">
        <v>1</v>
      </c>
    </row>
    <row r="68" spans="1:8" ht="101.25">
      <c r="A68" s="107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99"/>
      <c r="H68" s="36" t="s">
        <v>1</v>
      </c>
    </row>
    <row r="69" spans="1:7" ht="21" customHeight="1">
      <c r="A69" s="143">
        <v>40909</v>
      </c>
      <c r="B69" s="146">
        <v>0</v>
      </c>
      <c r="C69" s="146">
        <v>0</v>
      </c>
      <c r="D69" s="146">
        <v>0</v>
      </c>
      <c r="E69" s="146">
        <v>0</v>
      </c>
      <c r="F69" s="146">
        <v>0</v>
      </c>
      <c r="G69" s="109"/>
    </row>
    <row r="70" spans="1:7" ht="21" customHeight="1">
      <c r="A70" s="143">
        <v>40910</v>
      </c>
      <c r="B70" s="148">
        <v>42.87</v>
      </c>
      <c r="C70" s="146">
        <v>0</v>
      </c>
      <c r="D70" s="146">
        <v>0</v>
      </c>
      <c r="E70" s="145">
        <v>6</v>
      </c>
      <c r="F70" s="146">
        <v>0</v>
      </c>
      <c r="G70" s="109"/>
    </row>
    <row r="71" spans="1:7" ht="21" customHeight="1">
      <c r="A71" s="143">
        <v>40911</v>
      </c>
      <c r="B71" s="148">
        <v>98.39</v>
      </c>
      <c r="C71" s="142">
        <v>16.74</v>
      </c>
      <c r="D71" s="145">
        <v>98</v>
      </c>
      <c r="E71" s="145">
        <v>9</v>
      </c>
      <c r="F71" s="145">
        <v>1</v>
      </c>
      <c r="G71" s="109"/>
    </row>
    <row r="72" spans="1:7" ht="21" customHeight="1">
      <c r="A72" s="143">
        <v>40912</v>
      </c>
      <c r="B72" s="148">
        <v>160.79</v>
      </c>
      <c r="C72" s="142">
        <v>22.88</v>
      </c>
      <c r="D72" s="145">
        <v>69</v>
      </c>
      <c r="E72" s="145">
        <v>16</v>
      </c>
      <c r="F72" s="145">
        <v>3</v>
      </c>
      <c r="G72" s="109"/>
    </row>
    <row r="73" spans="1:7" ht="21" customHeight="1">
      <c r="A73" s="143">
        <v>40913</v>
      </c>
      <c r="B73" s="148">
        <v>182.17</v>
      </c>
      <c r="C73" s="142">
        <v>29.79</v>
      </c>
      <c r="D73" s="145">
        <v>83</v>
      </c>
      <c r="E73" s="145">
        <v>22</v>
      </c>
      <c r="F73" s="146">
        <v>0</v>
      </c>
      <c r="G73" s="109"/>
    </row>
    <row r="74" spans="1:7" ht="21" customHeight="1">
      <c r="A74" s="143">
        <v>40914</v>
      </c>
      <c r="B74" s="148">
        <v>154.77</v>
      </c>
      <c r="C74" s="142">
        <v>36.49</v>
      </c>
      <c r="D74" s="145">
        <v>86</v>
      </c>
      <c r="E74" s="145">
        <v>25</v>
      </c>
      <c r="F74" s="145">
        <v>1</v>
      </c>
      <c r="G74" s="109"/>
    </row>
    <row r="75" spans="1:7" ht="21" customHeight="1">
      <c r="A75" s="143">
        <v>40915</v>
      </c>
      <c r="B75" s="148">
        <v>58.36</v>
      </c>
      <c r="C75" s="142">
        <v>10.48</v>
      </c>
      <c r="D75" s="145">
        <v>96</v>
      </c>
      <c r="E75" s="145">
        <v>2</v>
      </c>
      <c r="F75" s="145">
        <v>2</v>
      </c>
      <c r="G75" s="109"/>
    </row>
    <row r="76" spans="1:7" ht="21" customHeight="1">
      <c r="A76" s="143">
        <v>40916</v>
      </c>
      <c r="B76" s="148">
        <v>19.77</v>
      </c>
      <c r="C76" s="142">
        <v>6.62</v>
      </c>
      <c r="D76" s="145">
        <v>93</v>
      </c>
      <c r="E76" s="146">
        <v>0</v>
      </c>
      <c r="F76" s="146">
        <v>0</v>
      </c>
      <c r="G76" s="109"/>
    </row>
    <row r="77" spans="1:7" ht="21" customHeight="1">
      <c r="A77" s="143">
        <v>40917</v>
      </c>
      <c r="B77" s="148">
        <v>142.3</v>
      </c>
      <c r="C77" s="142">
        <v>13.72</v>
      </c>
      <c r="D77" s="146">
        <v>0</v>
      </c>
      <c r="E77" s="145">
        <v>18</v>
      </c>
      <c r="F77" s="145">
        <v>5</v>
      </c>
      <c r="G77" s="109"/>
    </row>
    <row r="78" spans="1:7" ht="21" customHeight="1">
      <c r="A78" s="143">
        <v>40918</v>
      </c>
      <c r="B78" s="148">
        <v>114.07</v>
      </c>
      <c r="C78" s="142">
        <v>38.23</v>
      </c>
      <c r="D78" s="145">
        <v>91</v>
      </c>
      <c r="E78" s="145">
        <v>16</v>
      </c>
      <c r="F78" s="145">
        <v>1</v>
      </c>
      <c r="G78" s="109"/>
    </row>
    <row r="79" spans="1:7" ht="21" customHeight="1">
      <c r="A79" s="143">
        <v>40919</v>
      </c>
      <c r="B79" s="148">
        <v>123.01</v>
      </c>
      <c r="C79" s="142">
        <v>23.56</v>
      </c>
      <c r="D79" s="145">
        <v>61</v>
      </c>
      <c r="E79" s="145">
        <v>16</v>
      </c>
      <c r="F79" s="145">
        <v>2</v>
      </c>
      <c r="G79" s="109"/>
    </row>
    <row r="80" spans="1:7" ht="21" customHeight="1">
      <c r="A80" s="143">
        <v>40920</v>
      </c>
      <c r="B80" s="148">
        <v>158.43</v>
      </c>
      <c r="C80" s="142">
        <v>38.55</v>
      </c>
      <c r="D80" s="145">
        <v>68</v>
      </c>
      <c r="E80" s="145">
        <v>17</v>
      </c>
      <c r="F80" s="145">
        <v>1</v>
      </c>
      <c r="G80" s="109"/>
    </row>
    <row r="81" spans="1:7" ht="21" customHeight="1">
      <c r="A81" s="143">
        <v>40921</v>
      </c>
      <c r="B81" s="148">
        <v>91.48</v>
      </c>
      <c r="C81" s="142">
        <v>31.52</v>
      </c>
      <c r="D81" s="145">
        <v>93</v>
      </c>
      <c r="E81" s="145">
        <v>12</v>
      </c>
      <c r="F81" s="146">
        <v>0</v>
      </c>
      <c r="G81" s="109"/>
    </row>
    <row r="82" spans="1:7" ht="21" customHeight="1">
      <c r="A82" s="143">
        <v>40922</v>
      </c>
      <c r="B82" s="148">
        <v>35.65</v>
      </c>
      <c r="C82" s="142">
        <v>7.68</v>
      </c>
      <c r="D82" s="145">
        <v>78</v>
      </c>
      <c r="E82" s="145">
        <v>2</v>
      </c>
      <c r="F82" s="146">
        <v>0</v>
      </c>
      <c r="G82" s="109"/>
    </row>
    <row r="83" spans="1:7" ht="21" customHeight="1">
      <c r="A83" s="143">
        <v>40923</v>
      </c>
      <c r="B83" s="148">
        <v>11.82</v>
      </c>
      <c r="C83" s="146">
        <v>0</v>
      </c>
      <c r="D83" s="145">
        <v>71</v>
      </c>
      <c r="E83" s="146">
        <v>0</v>
      </c>
      <c r="F83" s="146">
        <v>0</v>
      </c>
      <c r="G83" s="109"/>
    </row>
    <row r="84" spans="1:7" ht="21" customHeight="1">
      <c r="A84" s="143">
        <v>40924</v>
      </c>
      <c r="B84" s="148">
        <v>191.16</v>
      </c>
      <c r="C84" s="142">
        <v>3.62</v>
      </c>
      <c r="D84" s="146">
        <v>0</v>
      </c>
      <c r="E84" s="145">
        <v>16</v>
      </c>
      <c r="F84" s="145">
        <v>6</v>
      </c>
      <c r="G84" s="109"/>
    </row>
    <row r="85" spans="1:7" ht="21" customHeight="1">
      <c r="A85" s="143">
        <v>40925</v>
      </c>
      <c r="B85" s="148">
        <v>146.86</v>
      </c>
      <c r="C85" s="142">
        <v>24.86</v>
      </c>
      <c r="D85" s="145">
        <v>109</v>
      </c>
      <c r="E85" s="145">
        <v>11</v>
      </c>
      <c r="F85" s="145">
        <v>2</v>
      </c>
      <c r="G85" s="109"/>
    </row>
    <row r="86" spans="1:7" ht="21" customHeight="1">
      <c r="A86" s="143">
        <v>40926</v>
      </c>
      <c r="B86" s="148">
        <v>146.15</v>
      </c>
      <c r="C86" s="142">
        <v>29.19</v>
      </c>
      <c r="D86" s="145">
        <v>93</v>
      </c>
      <c r="E86" s="145">
        <v>15</v>
      </c>
      <c r="F86" s="146">
        <v>0</v>
      </c>
      <c r="G86" s="109"/>
    </row>
    <row r="87" spans="1:7" ht="21" customHeight="1">
      <c r="A87" s="143">
        <v>40927</v>
      </c>
      <c r="B87" s="148">
        <v>221.56</v>
      </c>
      <c r="C87" s="142">
        <v>36.71</v>
      </c>
      <c r="D87" s="145">
        <v>66</v>
      </c>
      <c r="E87" s="145">
        <v>23</v>
      </c>
      <c r="F87" s="146">
        <v>0</v>
      </c>
      <c r="G87" s="109"/>
    </row>
    <row r="88" spans="1:7" ht="21" customHeight="1">
      <c r="A88" s="143">
        <v>40928</v>
      </c>
      <c r="B88" s="148">
        <v>103.61</v>
      </c>
      <c r="C88" s="142">
        <v>24.24</v>
      </c>
      <c r="D88" s="145">
        <v>33</v>
      </c>
      <c r="E88" s="145">
        <v>16</v>
      </c>
      <c r="F88" s="145">
        <v>2</v>
      </c>
      <c r="G88" s="109"/>
    </row>
    <row r="89" spans="1:7" ht="21" customHeight="1">
      <c r="A89" s="143">
        <v>40929</v>
      </c>
      <c r="B89" s="148">
        <v>26.12</v>
      </c>
      <c r="C89" s="142">
        <v>3.12</v>
      </c>
      <c r="D89" s="145">
        <v>32</v>
      </c>
      <c r="E89" s="145">
        <v>2</v>
      </c>
      <c r="F89" s="146">
        <v>0</v>
      </c>
      <c r="G89" s="109"/>
    </row>
    <row r="90" spans="1:7" ht="21" customHeight="1">
      <c r="A90" s="143">
        <v>40930</v>
      </c>
      <c r="B90" s="148">
        <v>1.88</v>
      </c>
      <c r="C90" s="146">
        <v>0</v>
      </c>
      <c r="D90" s="145">
        <v>15</v>
      </c>
      <c r="E90" s="146">
        <v>0</v>
      </c>
      <c r="F90" s="146">
        <v>0</v>
      </c>
      <c r="G90" s="109"/>
    </row>
    <row r="91" spans="1:7" ht="21" customHeight="1">
      <c r="A91" s="143">
        <v>40931</v>
      </c>
      <c r="B91" s="148">
        <v>201.54</v>
      </c>
      <c r="C91" s="142">
        <v>9.16</v>
      </c>
      <c r="D91" s="145">
        <v>3</v>
      </c>
      <c r="E91" s="145">
        <v>16</v>
      </c>
      <c r="F91" s="145">
        <v>2</v>
      </c>
      <c r="G91" s="109" t="s">
        <v>1</v>
      </c>
    </row>
    <row r="92" spans="1:7" ht="21" customHeight="1">
      <c r="A92" s="143">
        <v>40932</v>
      </c>
      <c r="B92" s="148">
        <v>190.7</v>
      </c>
      <c r="C92" s="142">
        <v>16.66</v>
      </c>
      <c r="D92" s="145">
        <v>67</v>
      </c>
      <c r="E92" s="145">
        <v>15</v>
      </c>
      <c r="F92" s="145">
        <v>1</v>
      </c>
      <c r="G92" s="109"/>
    </row>
    <row r="93" spans="1:7" ht="21" customHeight="1">
      <c r="A93" s="143">
        <v>40933</v>
      </c>
      <c r="B93" s="148">
        <v>187.43</v>
      </c>
      <c r="C93" s="142">
        <v>23.58</v>
      </c>
      <c r="D93" s="145">
        <v>82</v>
      </c>
      <c r="E93" s="145">
        <v>13</v>
      </c>
      <c r="F93" s="145">
        <v>2</v>
      </c>
      <c r="G93" s="109"/>
    </row>
    <row r="94" spans="1:7" ht="21" customHeight="1">
      <c r="A94" s="143">
        <v>40934</v>
      </c>
      <c r="B94" s="148">
        <v>182.41</v>
      </c>
      <c r="C94" s="142">
        <v>15.35</v>
      </c>
      <c r="D94" s="145">
        <v>74</v>
      </c>
      <c r="E94" s="145">
        <v>23</v>
      </c>
      <c r="F94" s="146">
        <v>0</v>
      </c>
      <c r="G94" s="109"/>
    </row>
    <row r="95" spans="1:9" ht="21" customHeight="1">
      <c r="A95" s="143">
        <v>40935</v>
      </c>
      <c r="B95" s="148">
        <v>172.27</v>
      </c>
      <c r="C95" s="142">
        <v>36.03</v>
      </c>
      <c r="D95" s="145">
        <v>73</v>
      </c>
      <c r="E95" s="145">
        <v>17</v>
      </c>
      <c r="F95" s="145">
        <v>1</v>
      </c>
      <c r="G95" s="109"/>
      <c r="I95" s="36" t="s">
        <v>1</v>
      </c>
    </row>
    <row r="96" spans="1:7" ht="21" customHeight="1">
      <c r="A96" s="143">
        <v>40936</v>
      </c>
      <c r="B96" s="148">
        <v>92.02</v>
      </c>
      <c r="C96" s="142">
        <v>9.77</v>
      </c>
      <c r="D96" s="145">
        <v>81</v>
      </c>
      <c r="E96" s="145">
        <v>2</v>
      </c>
      <c r="F96" s="145">
        <v>1</v>
      </c>
      <c r="G96" s="109"/>
    </row>
    <row r="97" spans="1:7" ht="21" customHeight="1">
      <c r="A97" s="143">
        <v>40937</v>
      </c>
      <c r="B97" s="148">
        <v>15.26</v>
      </c>
      <c r="C97" s="142">
        <v>5.34</v>
      </c>
      <c r="D97" s="145">
        <v>67</v>
      </c>
      <c r="E97" s="146">
        <v>0</v>
      </c>
      <c r="F97" s="146">
        <v>0</v>
      </c>
      <c r="G97" s="109"/>
    </row>
    <row r="98" spans="1:7" ht="21" customHeight="1">
      <c r="A98" s="143">
        <v>40938</v>
      </c>
      <c r="B98" s="148">
        <v>180.99</v>
      </c>
      <c r="C98" s="142">
        <v>16.55</v>
      </c>
      <c r="D98" s="145">
        <v>3</v>
      </c>
      <c r="E98" s="145">
        <v>17</v>
      </c>
      <c r="F98" s="145">
        <v>1</v>
      </c>
      <c r="G98" s="109" t="s">
        <v>1</v>
      </c>
    </row>
    <row r="99" spans="1:7" ht="21" customHeight="1" thickBot="1">
      <c r="A99" s="143">
        <v>40939</v>
      </c>
      <c r="B99" s="149">
        <v>227.67</v>
      </c>
      <c r="C99" s="134">
        <v>39.4</v>
      </c>
      <c r="D99" s="144">
        <v>132</v>
      </c>
      <c r="E99" s="147">
        <v>15</v>
      </c>
      <c r="F99" s="147">
        <v>9</v>
      </c>
      <c r="G99" s="109"/>
    </row>
    <row r="100" spans="1:7" ht="21" customHeight="1" thickTop="1">
      <c r="A100" s="49" t="s">
        <v>36</v>
      </c>
      <c r="B100" s="141">
        <f>SUM(B69:B99)</f>
        <v>3681.51</v>
      </c>
      <c r="C100" s="110">
        <f>SUM(C69:C99)</f>
        <v>569.84</v>
      </c>
      <c r="D100" s="111">
        <f>SUM(D69:D99)</f>
        <v>1917</v>
      </c>
      <c r="E100" s="111">
        <f>SUM(E69:E99)</f>
        <v>362</v>
      </c>
      <c r="F100" s="111">
        <f>SUM(F69:F99)</f>
        <v>43</v>
      </c>
      <c r="G100" s="47"/>
    </row>
    <row r="101" spans="1:7" ht="20.25">
      <c r="A101" s="115"/>
      <c r="B101" s="115"/>
      <c r="C101" s="116"/>
      <c r="D101" s="116"/>
      <c r="E101" s="117"/>
      <c r="F101" s="72"/>
      <c r="G101" s="47"/>
    </row>
    <row r="102" spans="1:7" ht="16.5" customHeight="1">
      <c r="A102" s="43"/>
      <c r="B102" s="43"/>
      <c r="C102" s="46"/>
      <c r="D102" s="44"/>
      <c r="E102" s="45"/>
      <c r="F102" s="43"/>
      <c r="G102" s="36" t="s">
        <v>1</v>
      </c>
    </row>
    <row r="103" spans="1:6" ht="20.25">
      <c r="A103" s="47"/>
      <c r="B103" s="47"/>
      <c r="C103" s="48"/>
      <c r="D103" s="49"/>
      <c r="E103" s="50"/>
      <c r="F103" s="47" t="s">
        <v>1</v>
      </c>
    </row>
    <row r="104" spans="1:8" ht="20.25">
      <c r="A104" s="47"/>
      <c r="B104" s="47"/>
      <c r="C104" s="48"/>
      <c r="D104" s="49"/>
      <c r="E104" s="50"/>
      <c r="F104" s="47"/>
      <c r="H104" s="36" t="s">
        <v>1</v>
      </c>
    </row>
    <row r="105" spans="1:6" ht="20.25">
      <c r="A105" s="47"/>
      <c r="B105" s="47"/>
      <c r="C105" s="48"/>
      <c r="D105" s="49"/>
      <c r="E105" s="50"/>
      <c r="F105" s="47"/>
    </row>
    <row r="106" spans="1:6" ht="20.25">
      <c r="A106" s="47"/>
      <c r="B106" s="47"/>
      <c r="C106" s="48"/>
      <c r="D106" s="49"/>
      <c r="E106" s="50"/>
      <c r="F106" s="47"/>
    </row>
  </sheetData>
  <sheetProtection/>
  <printOptions horizontalCentered="1"/>
  <pageMargins left="0.75" right="0.75" top="0.5" bottom="0.75" header="1.06" footer="0.3"/>
  <pageSetup fitToHeight="2" horizontalDpi="600" verticalDpi="6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zoomScalePageLayoutView="0" workbookViewId="0" topLeftCell="A26">
      <selection activeCell="E36" sqref="E36"/>
    </sheetView>
  </sheetViews>
  <sheetFormatPr defaultColWidth="9.140625" defaultRowHeight="12.75"/>
  <cols>
    <col min="1" max="1" width="78.42187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81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149.7</v>
      </c>
      <c r="F5" s="193">
        <f>E5/E8</f>
        <v>0.054687128980525246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833.08</v>
      </c>
      <c r="F6" s="193">
        <f>E6/E8</f>
        <v>0.3043336901208816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1754.61</v>
      </c>
      <c r="F7" s="193">
        <f>E7/E8</f>
        <v>0.6409791808985932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2737.39</v>
      </c>
      <c r="F8" s="18"/>
      <c r="H8" s="194"/>
    </row>
    <row r="9" spans="1:8" s="83" customFormat="1" ht="21" thickBot="1">
      <c r="A9" s="68"/>
      <c r="C9" s="68"/>
      <c r="D9" s="68"/>
      <c r="E9" s="192"/>
      <c r="F9" s="18"/>
      <c r="H9" s="194"/>
    </row>
    <row r="10" spans="1:6" s="83" customFormat="1" ht="21" thickBot="1">
      <c r="A10" s="200" t="s">
        <v>45</v>
      </c>
      <c r="B10" s="194"/>
      <c r="C10" s="201"/>
      <c r="D10" s="201"/>
      <c r="E10" s="192"/>
      <c r="F10" s="201"/>
    </row>
    <row r="11" spans="1:8" s="83" customFormat="1" ht="20.25">
      <c r="A11" s="158" t="s">
        <v>5</v>
      </c>
      <c r="B11" s="158"/>
      <c r="C11" s="202"/>
      <c r="D11" s="202"/>
      <c r="E11" s="242">
        <v>469.68</v>
      </c>
      <c r="F11" s="271"/>
      <c r="H11" s="203"/>
    </row>
    <row r="12" spans="1:8" s="83" customFormat="1" ht="20.25">
      <c r="A12" s="158" t="s">
        <v>43</v>
      </c>
      <c r="B12" s="158" t="s">
        <v>1</v>
      </c>
      <c r="C12" s="202"/>
      <c r="D12" s="202"/>
      <c r="E12" s="242">
        <v>487.5</v>
      </c>
      <c r="F12" s="201"/>
      <c r="H12" s="203"/>
    </row>
    <row r="13" spans="1:8" s="83" customFormat="1" ht="20.25">
      <c r="A13" s="158" t="s">
        <v>52</v>
      </c>
      <c r="B13" s="158"/>
      <c r="C13" s="202" t="s">
        <v>10</v>
      </c>
      <c r="D13" s="202"/>
      <c r="E13" s="245">
        <v>95.9</v>
      </c>
      <c r="F13" s="201"/>
      <c r="H13" s="203"/>
    </row>
    <row r="14" spans="1:6" s="83" customFormat="1" ht="20.25">
      <c r="A14" s="189" t="s">
        <v>46</v>
      </c>
      <c r="B14" s="189"/>
      <c r="C14" s="204"/>
      <c r="D14" s="204"/>
      <c r="E14" s="242">
        <v>31.24</v>
      </c>
      <c r="F14" s="204"/>
    </row>
    <row r="15" spans="1:8" s="83" customFormat="1" ht="20.25">
      <c r="A15" s="158" t="s">
        <v>6</v>
      </c>
      <c r="B15" s="158"/>
      <c r="C15" s="202"/>
      <c r="D15" s="202"/>
      <c r="E15" s="242">
        <v>65.61</v>
      </c>
      <c r="F15" s="201"/>
      <c r="G15" s="83" t="s">
        <v>1</v>
      </c>
      <c r="H15" s="83" t="s">
        <v>1</v>
      </c>
    </row>
    <row r="16" spans="1:7" s="83" customFormat="1" ht="20.25">
      <c r="A16" s="158" t="s">
        <v>8</v>
      </c>
      <c r="B16" s="158"/>
      <c r="C16" s="202"/>
      <c r="D16" s="202"/>
      <c r="E16" s="242">
        <v>13.09</v>
      </c>
      <c r="F16" s="201"/>
      <c r="G16" s="83" t="s">
        <v>1</v>
      </c>
    </row>
    <row r="17" spans="1:6" s="83" customFormat="1" ht="20.25">
      <c r="A17" s="158" t="s">
        <v>7</v>
      </c>
      <c r="B17" s="158"/>
      <c r="C17" s="202"/>
      <c r="D17" s="202"/>
      <c r="E17" s="242">
        <v>317.43</v>
      </c>
      <c r="F17" s="201"/>
    </row>
    <row r="18" spans="1:6" s="83" customFormat="1" ht="20.25">
      <c r="A18" s="158" t="s">
        <v>9</v>
      </c>
      <c r="B18" s="158"/>
      <c r="C18" s="202"/>
      <c r="D18" s="202"/>
      <c r="E18" s="242">
        <v>13.09</v>
      </c>
      <c r="F18" s="201"/>
    </row>
    <row r="19" spans="1:6" s="83" customFormat="1" ht="20.25">
      <c r="A19" s="158" t="s">
        <v>71</v>
      </c>
      <c r="B19" s="158"/>
      <c r="C19" s="202"/>
      <c r="D19" s="202"/>
      <c r="E19" s="297">
        <v>0</v>
      </c>
      <c r="F19" s="201"/>
    </row>
    <row r="20" spans="1:6" s="83" customFormat="1" ht="20.25">
      <c r="A20" s="158" t="s">
        <v>84</v>
      </c>
      <c r="B20" s="158"/>
      <c r="C20" s="202"/>
      <c r="D20" s="202"/>
      <c r="E20" s="242">
        <v>80.8</v>
      </c>
      <c r="F20" s="201"/>
    </row>
    <row r="21" spans="1:6" s="83" customFormat="1" ht="20.25">
      <c r="A21" s="158" t="s">
        <v>72</v>
      </c>
      <c r="B21" s="158"/>
      <c r="C21" s="202"/>
      <c r="D21" s="202"/>
      <c r="E21" s="297">
        <v>0</v>
      </c>
      <c r="F21" s="201"/>
    </row>
    <row r="22" spans="1:7" s="83" customFormat="1" ht="20.25">
      <c r="A22" s="158" t="s">
        <v>47</v>
      </c>
      <c r="B22" s="158"/>
      <c r="C22" s="202"/>
      <c r="D22" s="202"/>
      <c r="E22" s="242">
        <v>6.37</v>
      </c>
      <c r="F22" s="201"/>
      <c r="G22" s="83" t="s">
        <v>1</v>
      </c>
    </row>
    <row r="23" spans="1:6" s="83" customFormat="1" ht="20.25">
      <c r="A23" s="158"/>
      <c r="B23" s="158"/>
      <c r="C23" s="202"/>
      <c r="D23" s="202"/>
      <c r="E23" s="247">
        <f>SUM(E11:E22)</f>
        <v>1580.7099999999998</v>
      </c>
      <c r="F23" s="201"/>
    </row>
    <row r="24" spans="1:6" s="83" customFormat="1" ht="21" thickBot="1">
      <c r="A24" s="158"/>
      <c r="B24" s="158"/>
      <c r="C24" s="202"/>
      <c r="D24" s="202"/>
      <c r="E24" s="192"/>
      <c r="F24" s="201"/>
    </row>
    <row r="25" spans="1:7" s="83" customFormat="1" ht="21" thickBot="1">
      <c r="A25" s="205" t="s">
        <v>51</v>
      </c>
      <c r="B25" s="206"/>
      <c r="C25" s="207"/>
      <c r="D25" s="207"/>
      <c r="E25" s="208"/>
      <c r="F25" s="201" t="s">
        <v>10</v>
      </c>
      <c r="G25" s="83" t="s">
        <v>1</v>
      </c>
    </row>
    <row r="26" spans="1:6" s="83" customFormat="1" ht="20.25">
      <c r="A26" s="189" t="s">
        <v>37</v>
      </c>
      <c r="B26" s="189"/>
      <c r="C26" s="204"/>
      <c r="D26" s="204"/>
      <c r="E26" s="297">
        <v>0</v>
      </c>
      <c r="F26" s="202"/>
    </row>
    <row r="27" spans="1:6" s="83" customFormat="1" ht="20.25">
      <c r="A27" s="189" t="s">
        <v>82</v>
      </c>
      <c r="B27" s="189"/>
      <c r="C27" s="204"/>
      <c r="D27" s="204"/>
      <c r="E27" s="299">
        <v>26.37</v>
      </c>
      <c r="F27" s="204"/>
    </row>
    <row r="28" spans="1:6" s="83" customFormat="1" ht="20.25">
      <c r="A28" s="189" t="s">
        <v>83</v>
      </c>
      <c r="B28" s="189"/>
      <c r="C28" s="204"/>
      <c r="D28" s="204"/>
      <c r="E28" s="299">
        <v>6.62</v>
      </c>
      <c r="F28" s="204"/>
    </row>
    <row r="29" spans="1:6" s="83" customFormat="1" ht="20.25">
      <c r="A29" s="189" t="s">
        <v>12</v>
      </c>
      <c r="B29" s="189"/>
      <c r="C29" s="204"/>
      <c r="D29" s="204"/>
      <c r="E29" s="300">
        <v>5.19</v>
      </c>
      <c r="F29" s="204"/>
    </row>
    <row r="30" spans="1:6" s="83" customFormat="1" ht="20.25">
      <c r="A30" s="189" t="s">
        <v>13</v>
      </c>
      <c r="B30" s="189"/>
      <c r="C30" s="204"/>
      <c r="D30" s="204"/>
      <c r="E30" s="300">
        <v>31.32</v>
      </c>
      <c r="F30" s="204"/>
    </row>
    <row r="31" spans="1:6" s="83" customFormat="1" ht="20.25">
      <c r="A31" s="189" t="s">
        <v>14</v>
      </c>
      <c r="B31" s="189"/>
      <c r="C31" s="204"/>
      <c r="D31" s="204"/>
      <c r="E31" s="301">
        <f>3.64+2.69</f>
        <v>6.33</v>
      </c>
      <c r="F31" s="204"/>
    </row>
    <row r="32" spans="1:6" s="83" customFormat="1" ht="20.25">
      <c r="A32" s="189" t="s">
        <v>15</v>
      </c>
      <c r="B32" s="189"/>
      <c r="C32" s="204"/>
      <c r="D32" s="204"/>
      <c r="E32" s="300">
        <f>6*225/2000</f>
        <v>0.675</v>
      </c>
      <c r="F32" s="204"/>
    </row>
    <row r="33" spans="1:7" s="83" customFormat="1" ht="20.25">
      <c r="A33" s="189" t="s">
        <v>67</v>
      </c>
      <c r="B33" s="189"/>
      <c r="C33" s="204"/>
      <c r="D33" s="204"/>
      <c r="E33" s="302">
        <f>296.81/2000</f>
        <v>0.148405</v>
      </c>
      <c r="F33" s="204"/>
      <c r="G33" s="83" t="s">
        <v>1</v>
      </c>
    </row>
    <row r="34" spans="1:6" s="83" customFormat="1" ht="20.25">
      <c r="A34" s="189" t="s">
        <v>17</v>
      </c>
      <c r="B34" s="189"/>
      <c r="C34" s="204"/>
      <c r="D34" s="204"/>
      <c r="E34" s="297">
        <v>0</v>
      </c>
      <c r="F34" s="204" t="s">
        <v>1</v>
      </c>
    </row>
    <row r="35" spans="1:6" s="83" customFormat="1" ht="20.25">
      <c r="A35" s="189" t="s">
        <v>38</v>
      </c>
      <c r="B35" s="189"/>
      <c r="C35" s="204"/>
      <c r="D35" s="204"/>
      <c r="E35" s="302">
        <f>105*9/2000</f>
        <v>0.4725</v>
      </c>
      <c r="F35" s="202"/>
    </row>
    <row r="36" spans="1:6" s="83" customFormat="1" ht="20.25">
      <c r="A36" s="189" t="s">
        <v>50</v>
      </c>
      <c r="B36" s="204"/>
      <c r="C36" s="204"/>
      <c r="D36" s="163"/>
      <c r="E36" s="302">
        <v>0.08</v>
      </c>
      <c r="F36" s="202"/>
    </row>
    <row r="37" spans="1:6" s="83" customFormat="1" ht="20.25">
      <c r="A37" s="189" t="s">
        <v>68</v>
      </c>
      <c r="B37" s="204"/>
      <c r="C37" s="204"/>
      <c r="D37" s="163"/>
      <c r="E37" s="303">
        <f>33*50/2000</f>
        <v>0.825</v>
      </c>
      <c r="F37" s="202"/>
    </row>
    <row r="38" spans="1:7" s="83" customFormat="1" ht="21" thickBot="1">
      <c r="A38" s="189" t="s">
        <v>18</v>
      </c>
      <c r="B38" s="189"/>
      <c r="C38" s="204"/>
      <c r="D38" s="204"/>
      <c r="E38" s="298">
        <v>0</v>
      </c>
      <c r="F38" s="202" t="s">
        <v>1</v>
      </c>
      <c r="G38" s="83" t="s">
        <v>1</v>
      </c>
    </row>
    <row r="39" spans="1:6" s="83" customFormat="1" ht="21.75" thickBot="1" thickTop="1">
      <c r="A39" s="189"/>
      <c r="B39" s="189"/>
      <c r="C39" s="204"/>
      <c r="D39" s="204"/>
      <c r="E39" s="247">
        <f>SUM(E26:E38)</f>
        <v>78.03090499999999</v>
      </c>
      <c r="F39" s="202"/>
    </row>
    <row r="40" spans="1:7" s="83" customFormat="1" ht="21" thickBot="1">
      <c r="A40" s="15" t="s">
        <v>19</v>
      </c>
      <c r="B40" s="23"/>
      <c r="C40" s="81"/>
      <c r="D40" s="68"/>
      <c r="E40" s="163"/>
      <c r="F40" s="18"/>
      <c r="G40" s="83" t="s">
        <v>1</v>
      </c>
    </row>
    <row r="41" spans="1:6" s="83" customFormat="1" ht="20.25">
      <c r="A41" s="68" t="s">
        <v>20</v>
      </c>
      <c r="B41" s="68"/>
      <c r="C41" s="68"/>
      <c r="D41" s="68" t="s">
        <v>1</v>
      </c>
      <c r="E41" s="242">
        <v>26.09</v>
      </c>
      <c r="F41" s="18"/>
    </row>
    <row r="42" spans="1:8" s="83" customFormat="1" ht="20.25">
      <c r="A42" s="68" t="s">
        <v>39</v>
      </c>
      <c r="B42" s="68"/>
      <c r="C42" s="68"/>
      <c r="D42" s="68"/>
      <c r="E42" s="242">
        <v>9.13</v>
      </c>
      <c r="F42" s="18"/>
      <c r="H42" s="83" t="s">
        <v>1</v>
      </c>
    </row>
    <row r="43" spans="1:6" s="83" customFormat="1" ht="20.25">
      <c r="A43" s="68" t="s">
        <v>21</v>
      </c>
      <c r="B43" s="68"/>
      <c r="C43" s="68"/>
      <c r="D43" s="68"/>
      <c r="E43" s="249">
        <v>0</v>
      </c>
      <c r="F43" s="18" t="s">
        <v>1</v>
      </c>
    </row>
    <row r="44" spans="1:6" s="83" customFormat="1" ht="20.25">
      <c r="A44" s="68" t="s">
        <v>22</v>
      </c>
      <c r="B44" s="68"/>
      <c r="C44" s="68"/>
      <c r="D44" s="68"/>
      <c r="E44" s="249">
        <v>0</v>
      </c>
      <c r="F44" s="18"/>
    </row>
    <row r="45" spans="1:6" s="83" customFormat="1" ht="20.25">
      <c r="A45" s="68" t="s">
        <v>23</v>
      </c>
      <c r="B45" s="68"/>
      <c r="C45" s="68"/>
      <c r="D45" s="68"/>
      <c r="E45" s="273">
        <v>6.4</v>
      </c>
      <c r="F45" s="18"/>
    </row>
    <row r="46" spans="1:6" s="83" customFormat="1" ht="20.25">
      <c r="A46" s="68" t="s">
        <v>24</v>
      </c>
      <c r="B46" s="68"/>
      <c r="C46" s="68"/>
      <c r="D46" s="68"/>
      <c r="E46" s="273">
        <v>6.11</v>
      </c>
      <c r="F46" s="18" t="s">
        <v>1</v>
      </c>
    </row>
    <row r="47" spans="1:6" s="83" customFormat="1" ht="20.25">
      <c r="A47" s="68" t="s">
        <v>48</v>
      </c>
      <c r="B47" s="68"/>
      <c r="C47" s="68"/>
      <c r="D47" s="68"/>
      <c r="E47" s="242">
        <v>7.44</v>
      </c>
      <c r="F47" s="18"/>
    </row>
    <row r="48" spans="1:6" s="83" customFormat="1" ht="21" thickBot="1">
      <c r="A48" s="68" t="s">
        <v>49</v>
      </c>
      <c r="B48" s="68"/>
      <c r="C48" s="68"/>
      <c r="D48" s="68"/>
      <c r="E48" s="266">
        <v>1.32</v>
      </c>
      <c r="F48" s="18"/>
    </row>
    <row r="49" spans="1:6" s="83" customFormat="1" ht="21" thickTop="1">
      <c r="A49" s="68" t="s">
        <v>1</v>
      </c>
      <c r="B49" s="68"/>
      <c r="C49" s="68"/>
      <c r="D49" s="68"/>
      <c r="E49" s="247">
        <f>SUM(E41:E48)</f>
        <v>56.489999999999995</v>
      </c>
      <c r="F49" s="18"/>
    </row>
    <row r="50" spans="1:6" s="83" customFormat="1" ht="21" thickBot="1">
      <c r="A50" s="68"/>
      <c r="B50" s="68"/>
      <c r="C50" s="68"/>
      <c r="D50" s="68"/>
      <c r="E50" s="192"/>
      <c r="F50" s="18"/>
    </row>
    <row r="51" spans="1:6" s="83" customFormat="1" ht="21" thickBot="1">
      <c r="A51" s="15" t="s">
        <v>25</v>
      </c>
      <c r="B51" s="23"/>
      <c r="C51" s="211"/>
      <c r="D51" s="23"/>
      <c r="E51" s="295">
        <f>E23+E49</f>
        <v>1637.1999999999998</v>
      </c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68">
        <f>B98</f>
        <v>4217.679999999999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94">
        <f>E51</f>
        <v>1637.1999999999998</v>
      </c>
      <c r="F54" s="214">
        <f>E54/E53</f>
        <v>0.3881754898427572</v>
      </c>
    </row>
    <row r="55" spans="1:6" ht="20.25">
      <c r="A55" s="23" t="s">
        <v>28</v>
      </c>
      <c r="B55" s="23"/>
      <c r="C55" s="217"/>
      <c r="D55" s="217"/>
      <c r="E55" s="294">
        <f>E8</f>
        <v>2737.39</v>
      </c>
      <c r="F55" s="214">
        <f>F53-F54</f>
        <v>0.6118245101572428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86">
        <v>1041.64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73</v>
      </c>
      <c r="B59" s="94"/>
      <c r="C59" s="68"/>
      <c r="D59" s="68"/>
      <c r="E59" s="199"/>
      <c r="F59" s="268">
        <v>979.05</v>
      </c>
    </row>
    <row r="60" spans="1:4" ht="20.25">
      <c r="A60" s="96"/>
      <c r="B60" s="96"/>
      <c r="C60" s="221"/>
      <c r="D60" s="222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5:7" ht="21" thickBot="1">
      <c r="E63" s="195"/>
      <c r="F63" s="219"/>
      <c r="G63" s="191"/>
    </row>
    <row r="64" spans="1:7" s="233" customFormat="1" ht="30">
      <c r="A64" s="254" t="s">
        <v>0</v>
      </c>
      <c r="B64" s="255"/>
      <c r="C64" s="255"/>
      <c r="D64" s="255"/>
      <c r="E64" s="256"/>
      <c r="F64" s="257"/>
      <c r="G64" s="11"/>
    </row>
    <row r="65" spans="1:7" s="233" customFormat="1" ht="30.75" thickBot="1">
      <c r="A65" s="258" t="s">
        <v>81</v>
      </c>
      <c r="B65" s="259"/>
      <c r="C65" s="259"/>
      <c r="D65" s="259"/>
      <c r="E65" s="260"/>
      <c r="F65" s="261"/>
      <c r="G65" s="11"/>
    </row>
    <row r="66" spans="1:8" ht="101.25">
      <c r="A66" s="225" t="s">
        <v>32</v>
      </c>
      <c r="B66" s="108" t="s">
        <v>41</v>
      </c>
      <c r="C66" s="108" t="s">
        <v>42</v>
      </c>
      <c r="D66" s="108" t="s">
        <v>33</v>
      </c>
      <c r="E66" s="108" t="s">
        <v>34</v>
      </c>
      <c r="F66" s="108" t="s">
        <v>35</v>
      </c>
      <c r="G66" s="191" t="s">
        <v>1</v>
      </c>
      <c r="H66" s="189" t="s">
        <v>1</v>
      </c>
    </row>
    <row r="67" spans="1:8" ht="20.25">
      <c r="A67" s="143">
        <v>41183</v>
      </c>
      <c r="B67" s="296">
        <v>100.49</v>
      </c>
      <c r="C67" s="240">
        <v>12.48</v>
      </c>
      <c r="D67" s="145"/>
      <c r="E67" s="145">
        <v>14</v>
      </c>
      <c r="F67" s="145">
        <v>1</v>
      </c>
      <c r="G67" s="227"/>
      <c r="H67" s="189">
        <v>0</v>
      </c>
    </row>
    <row r="68" spans="1:7" ht="20.25">
      <c r="A68" s="143">
        <v>41184</v>
      </c>
      <c r="B68" s="296">
        <v>248.2</v>
      </c>
      <c r="C68" s="142">
        <v>91.65</v>
      </c>
      <c r="D68" s="145">
        <v>118</v>
      </c>
      <c r="E68" s="145">
        <v>21</v>
      </c>
      <c r="F68" s="145">
        <v>1</v>
      </c>
      <c r="G68" s="227"/>
    </row>
    <row r="69" spans="1:7" ht="20.25">
      <c r="A69" s="143">
        <v>41185</v>
      </c>
      <c r="B69" s="296">
        <v>125.15</v>
      </c>
      <c r="C69" s="142">
        <v>53.51</v>
      </c>
      <c r="D69" s="145">
        <v>78</v>
      </c>
      <c r="E69" s="145">
        <v>17</v>
      </c>
      <c r="F69" s="145">
        <v>2</v>
      </c>
      <c r="G69" s="227" t="s">
        <v>1</v>
      </c>
    </row>
    <row r="70" spans="1:7" ht="21">
      <c r="A70" s="143">
        <v>41186</v>
      </c>
      <c r="B70" s="296">
        <v>149.1</v>
      </c>
      <c r="C70" s="142">
        <v>22.73</v>
      </c>
      <c r="D70" s="145">
        <v>76</v>
      </c>
      <c r="E70" s="145">
        <v>18</v>
      </c>
      <c r="F70" s="275" t="s">
        <v>58</v>
      </c>
      <c r="G70" s="227"/>
    </row>
    <row r="71" spans="1:7" ht="20.25">
      <c r="A71" s="143">
        <v>41187</v>
      </c>
      <c r="B71" s="296">
        <v>130.27</v>
      </c>
      <c r="C71" s="142">
        <v>53.48</v>
      </c>
      <c r="D71" s="145">
        <v>74</v>
      </c>
      <c r="E71" s="145">
        <v>15</v>
      </c>
      <c r="F71" s="145">
        <v>1</v>
      </c>
      <c r="G71" s="227" t="s">
        <v>1</v>
      </c>
    </row>
    <row r="72" spans="1:7" ht="21">
      <c r="A72" s="143">
        <v>41188</v>
      </c>
      <c r="B72" s="296">
        <v>54.4</v>
      </c>
      <c r="C72" s="142">
        <v>14.42</v>
      </c>
      <c r="D72" s="145">
        <v>72</v>
      </c>
      <c r="E72" s="145">
        <v>4</v>
      </c>
      <c r="F72" s="275" t="s">
        <v>58</v>
      </c>
      <c r="G72" s="227"/>
    </row>
    <row r="73" spans="1:7" ht="21">
      <c r="A73" s="143">
        <v>41189</v>
      </c>
      <c r="B73" s="296">
        <v>12.59</v>
      </c>
      <c r="C73" s="142">
        <v>5.77</v>
      </c>
      <c r="D73" s="145">
        <v>56</v>
      </c>
      <c r="E73" s="275" t="s">
        <v>58</v>
      </c>
      <c r="F73" s="275" t="s">
        <v>58</v>
      </c>
      <c r="G73" s="227"/>
    </row>
    <row r="74" spans="1:7" ht="20.25">
      <c r="A74" s="143">
        <v>41190</v>
      </c>
      <c r="B74" s="296">
        <v>513.52</v>
      </c>
      <c r="C74" s="142">
        <v>7.69</v>
      </c>
      <c r="D74" s="145"/>
      <c r="E74" s="145">
        <v>12</v>
      </c>
      <c r="F74" s="145">
        <v>20</v>
      </c>
      <c r="G74" s="227" t="s">
        <v>1</v>
      </c>
    </row>
    <row r="75" spans="1:7" ht="20.25">
      <c r="A75" s="143">
        <v>41191</v>
      </c>
      <c r="B75" s="296">
        <v>565.58</v>
      </c>
      <c r="C75" s="142">
        <v>46.95</v>
      </c>
      <c r="D75" s="145">
        <v>85</v>
      </c>
      <c r="E75" s="145">
        <v>20</v>
      </c>
      <c r="F75" s="145">
        <v>19</v>
      </c>
      <c r="G75" s="227"/>
    </row>
    <row r="76" spans="1:7" ht="20.25">
      <c r="A76" s="143">
        <v>41192</v>
      </c>
      <c r="B76" s="296">
        <v>214.1</v>
      </c>
      <c r="C76" s="142">
        <v>35.74</v>
      </c>
      <c r="D76" s="145">
        <v>70</v>
      </c>
      <c r="E76" s="145">
        <v>20</v>
      </c>
      <c r="F76" s="145">
        <v>4</v>
      </c>
      <c r="G76" s="227" t="s">
        <v>1</v>
      </c>
    </row>
    <row r="77" spans="1:7" ht="20.25">
      <c r="A77" s="143">
        <v>41193</v>
      </c>
      <c r="B77" s="296">
        <v>220.12</v>
      </c>
      <c r="C77" s="142">
        <v>45.73</v>
      </c>
      <c r="D77" s="145">
        <v>68</v>
      </c>
      <c r="E77" s="145">
        <v>21</v>
      </c>
      <c r="F77" s="145">
        <v>3</v>
      </c>
      <c r="G77" s="227"/>
    </row>
    <row r="78" spans="1:7" ht="20.25">
      <c r="A78" s="143">
        <v>41194</v>
      </c>
      <c r="B78" s="296">
        <v>128.16</v>
      </c>
      <c r="C78" s="142">
        <v>62.13</v>
      </c>
      <c r="D78" s="145">
        <v>82</v>
      </c>
      <c r="E78" s="145">
        <v>18</v>
      </c>
      <c r="F78" s="145">
        <v>1</v>
      </c>
      <c r="G78" s="227"/>
    </row>
    <row r="79" spans="1:7" ht="21">
      <c r="A79" s="143">
        <v>41195</v>
      </c>
      <c r="B79" s="296">
        <v>32.53</v>
      </c>
      <c r="C79" s="142">
        <v>12.73</v>
      </c>
      <c r="D79" s="145">
        <v>75</v>
      </c>
      <c r="E79" s="145">
        <v>2</v>
      </c>
      <c r="F79" s="275" t="s">
        <v>58</v>
      </c>
      <c r="G79" s="227"/>
    </row>
    <row r="80" spans="1:7" ht="21">
      <c r="A80" s="143">
        <v>41196</v>
      </c>
      <c r="B80" s="296">
        <v>36.72</v>
      </c>
      <c r="C80" s="142">
        <v>9.34</v>
      </c>
      <c r="D80" s="145">
        <v>63</v>
      </c>
      <c r="E80" s="145">
        <v>2</v>
      </c>
      <c r="F80" s="275" t="s">
        <v>58</v>
      </c>
      <c r="G80" s="227"/>
    </row>
    <row r="81" spans="1:7" ht="20.25">
      <c r="A81" s="143">
        <v>41197</v>
      </c>
      <c r="B81" s="296">
        <v>104.96</v>
      </c>
      <c r="C81" s="142">
        <v>5.88</v>
      </c>
      <c r="D81" s="145">
        <v>98</v>
      </c>
      <c r="E81" s="145">
        <v>14</v>
      </c>
      <c r="F81" s="145">
        <v>2</v>
      </c>
      <c r="G81" s="227"/>
    </row>
    <row r="82" spans="1:7" ht="21">
      <c r="A82" s="143">
        <v>41198</v>
      </c>
      <c r="B82" s="296">
        <v>144.72</v>
      </c>
      <c r="C82" s="142">
        <v>42.04</v>
      </c>
      <c r="D82" s="145">
        <v>71</v>
      </c>
      <c r="E82" s="145">
        <v>18</v>
      </c>
      <c r="F82" s="275" t="s">
        <v>58</v>
      </c>
      <c r="G82" s="227"/>
    </row>
    <row r="83" spans="1:7" ht="20.25">
      <c r="A83" s="143">
        <v>41199</v>
      </c>
      <c r="B83" s="296">
        <v>108.46</v>
      </c>
      <c r="C83" s="142">
        <v>26.68</v>
      </c>
      <c r="D83" s="145">
        <v>60</v>
      </c>
      <c r="E83" s="145">
        <v>15</v>
      </c>
      <c r="F83" s="145">
        <v>1</v>
      </c>
      <c r="G83" s="227" t="s">
        <v>1</v>
      </c>
    </row>
    <row r="84" spans="1:7" ht="20.25">
      <c r="A84" s="143">
        <v>41200</v>
      </c>
      <c r="B84" s="296">
        <v>131.69</v>
      </c>
      <c r="C84" s="142">
        <v>26.46</v>
      </c>
      <c r="D84" s="145">
        <v>78</v>
      </c>
      <c r="E84" s="145">
        <v>16</v>
      </c>
      <c r="F84" s="145">
        <v>2</v>
      </c>
      <c r="G84" s="227"/>
    </row>
    <row r="85" spans="1:7" ht="20.25">
      <c r="A85" s="143">
        <v>41201</v>
      </c>
      <c r="B85" s="296">
        <v>159.68</v>
      </c>
      <c r="C85" s="142">
        <v>16.13</v>
      </c>
      <c r="D85" s="145">
        <v>62</v>
      </c>
      <c r="E85" s="145">
        <v>13</v>
      </c>
      <c r="F85" s="145">
        <v>3</v>
      </c>
      <c r="G85" s="227"/>
    </row>
    <row r="86" spans="1:7" ht="20.25">
      <c r="A86" s="143">
        <v>41202</v>
      </c>
      <c r="B86" s="296">
        <v>29.59</v>
      </c>
      <c r="C86" s="142">
        <v>9.34</v>
      </c>
      <c r="D86" s="145">
        <v>60</v>
      </c>
      <c r="E86" s="145">
        <v>2</v>
      </c>
      <c r="F86" s="145">
        <v>1</v>
      </c>
      <c r="G86" s="227" t="s">
        <v>1</v>
      </c>
    </row>
    <row r="87" spans="1:8" ht="21">
      <c r="A87" s="143">
        <v>41203</v>
      </c>
      <c r="B87" s="296">
        <v>7.6</v>
      </c>
      <c r="C87" s="142">
        <v>3.44</v>
      </c>
      <c r="D87" s="145">
        <v>68</v>
      </c>
      <c r="E87" s="275" t="s">
        <v>58</v>
      </c>
      <c r="F87" s="275" t="s">
        <v>58</v>
      </c>
      <c r="G87" s="227"/>
      <c r="H87" s="189" t="s">
        <v>1</v>
      </c>
    </row>
    <row r="88" spans="1:7" ht="20.25">
      <c r="A88" s="143">
        <v>41204</v>
      </c>
      <c r="B88" s="296">
        <v>94.27</v>
      </c>
      <c r="C88" s="142">
        <v>9.76</v>
      </c>
      <c r="D88" s="145">
        <v>63</v>
      </c>
      <c r="E88" s="145">
        <v>13</v>
      </c>
      <c r="F88" s="145">
        <v>2</v>
      </c>
      <c r="G88" s="227"/>
    </row>
    <row r="89" spans="1:8" ht="20.25">
      <c r="A89" s="143">
        <v>41205</v>
      </c>
      <c r="B89" s="296">
        <v>174.77</v>
      </c>
      <c r="C89" s="142">
        <v>27.21</v>
      </c>
      <c r="D89" s="145">
        <v>57</v>
      </c>
      <c r="E89" s="145">
        <v>16</v>
      </c>
      <c r="F89" s="145">
        <v>1</v>
      </c>
      <c r="G89" s="227" t="s">
        <v>1</v>
      </c>
      <c r="H89" s="189" t="s">
        <v>1</v>
      </c>
    </row>
    <row r="90" spans="1:7" ht="21">
      <c r="A90" s="143">
        <v>41206</v>
      </c>
      <c r="B90" s="296">
        <v>65.31</v>
      </c>
      <c r="C90" s="142">
        <v>16.65</v>
      </c>
      <c r="D90" s="145">
        <v>91</v>
      </c>
      <c r="E90" s="145">
        <v>6</v>
      </c>
      <c r="F90" s="275" t="s">
        <v>58</v>
      </c>
      <c r="G90" s="227" t="s">
        <v>1</v>
      </c>
    </row>
    <row r="91" spans="1:7" ht="20.25">
      <c r="A91" s="143">
        <v>41207</v>
      </c>
      <c r="B91" s="296">
        <v>164.77</v>
      </c>
      <c r="C91" s="142">
        <v>29.57</v>
      </c>
      <c r="D91" s="145">
        <v>61</v>
      </c>
      <c r="E91" s="145">
        <v>20</v>
      </c>
      <c r="F91" s="145">
        <v>1</v>
      </c>
      <c r="G91" s="227"/>
    </row>
    <row r="92" spans="1:7" ht="21">
      <c r="A92" s="143">
        <v>41208</v>
      </c>
      <c r="B92" s="296">
        <v>40.57</v>
      </c>
      <c r="C92" s="142">
        <v>20.52</v>
      </c>
      <c r="D92" s="145">
        <v>57</v>
      </c>
      <c r="E92" s="145">
        <v>1</v>
      </c>
      <c r="F92" s="275" t="s">
        <v>58</v>
      </c>
      <c r="G92" s="227"/>
    </row>
    <row r="93" spans="1:7" ht="21">
      <c r="A93" s="143">
        <v>41209</v>
      </c>
      <c r="B93" s="296">
        <v>18.54</v>
      </c>
      <c r="C93" s="142">
        <v>10.77</v>
      </c>
      <c r="D93" s="145">
        <v>83</v>
      </c>
      <c r="E93" s="275" t="s">
        <v>58</v>
      </c>
      <c r="F93" s="275" t="s">
        <v>58</v>
      </c>
      <c r="G93" s="227"/>
    </row>
    <row r="94" spans="1:8" ht="21">
      <c r="A94" s="143">
        <v>41210</v>
      </c>
      <c r="B94" s="296">
        <v>11.55</v>
      </c>
      <c r="C94" s="142">
        <v>1.36</v>
      </c>
      <c r="D94" s="145">
        <v>99</v>
      </c>
      <c r="E94" s="275" t="s">
        <v>58</v>
      </c>
      <c r="F94" s="275" t="s">
        <v>58</v>
      </c>
      <c r="G94" s="227"/>
      <c r="H94" s="189" t="s">
        <v>1</v>
      </c>
    </row>
    <row r="95" spans="1:9" ht="21" customHeight="1">
      <c r="A95" s="143">
        <v>41211</v>
      </c>
      <c r="B95" s="296">
        <v>86.38</v>
      </c>
      <c r="C95" s="142">
        <v>6.2</v>
      </c>
      <c r="D95" s="275" t="s">
        <v>58</v>
      </c>
      <c r="E95" s="145">
        <v>12</v>
      </c>
      <c r="F95" s="275" t="s">
        <v>58</v>
      </c>
      <c r="G95" s="227"/>
      <c r="I95" s="189" t="s">
        <v>1</v>
      </c>
    </row>
    <row r="96" spans="1:7" ht="21" customHeight="1">
      <c r="A96" s="143">
        <v>41212</v>
      </c>
      <c r="B96" s="296">
        <v>188.2</v>
      </c>
      <c r="C96" s="142">
        <v>77.53</v>
      </c>
      <c r="D96" s="275" t="s">
        <v>58</v>
      </c>
      <c r="E96" s="145">
        <v>17</v>
      </c>
      <c r="F96" s="145">
        <v>2</v>
      </c>
      <c r="G96" s="227"/>
    </row>
    <row r="97" spans="1:7" ht="21" customHeight="1">
      <c r="A97" s="143">
        <v>41213</v>
      </c>
      <c r="B97" s="296">
        <v>155.69</v>
      </c>
      <c r="C97" s="142">
        <v>29.19</v>
      </c>
      <c r="D97" s="275" t="s">
        <v>58</v>
      </c>
      <c r="E97" s="145">
        <v>12</v>
      </c>
      <c r="F97" s="145">
        <v>5</v>
      </c>
      <c r="G97" s="227"/>
    </row>
    <row r="98" spans="1:6" ht="20.25">
      <c r="A98" s="189" t="s">
        <v>36</v>
      </c>
      <c r="B98" s="141">
        <f>SUM(B67:B97)</f>
        <v>4217.679999999999</v>
      </c>
      <c r="C98" s="141">
        <f>SUM(C67:C97)</f>
        <v>833.0800000000002</v>
      </c>
      <c r="D98" s="251">
        <f>SUM(D67:D97)</f>
        <v>1925</v>
      </c>
      <c r="E98" s="238">
        <f>SUM(E67:E97)</f>
        <v>359</v>
      </c>
      <c r="F98" s="238">
        <f>SUM(F67:F97)</f>
        <v>72</v>
      </c>
    </row>
    <row r="99" spans="1:6" ht="20.25">
      <c r="A99" s="115"/>
      <c r="B99" s="115"/>
      <c r="C99" s="204"/>
      <c r="D99" s="204"/>
      <c r="E99" s="229"/>
      <c r="F99" s="237"/>
    </row>
    <row r="100" spans="3:7" ht="20.25">
      <c r="C100" s="230"/>
      <c r="G100" s="189" t="s">
        <v>1</v>
      </c>
    </row>
    <row r="101" ht="20.25">
      <c r="F101" s="189" t="s">
        <v>1</v>
      </c>
    </row>
    <row r="102" ht="20.25">
      <c r="H102" s="189" t="s">
        <v>1</v>
      </c>
    </row>
  </sheetData>
  <sheetProtection/>
  <printOptions horizontalCentered="1"/>
  <pageMargins left="0.5" right="0.75" top="0.75" bottom="0.75" header="0.75" footer="0.75"/>
  <pageSetup fitToHeight="1" fitToWidth="1" horizontalDpi="600" verticalDpi="600" orientation="portrait" scale="32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78.42187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85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187.55</v>
      </c>
      <c r="F5" s="193">
        <f>E5/E8</f>
        <v>0.06851091498874895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750.89</v>
      </c>
      <c r="F6" s="193">
        <f>E6/E8</f>
        <v>0.27429571290803356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f>1707.05+92.03</f>
        <v>1799.08</v>
      </c>
      <c r="F7" s="193">
        <f>E7/E8</f>
        <v>0.6571933721032175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2737.52</v>
      </c>
      <c r="F8" s="18"/>
      <c r="H8" s="194"/>
    </row>
    <row r="9" spans="1:8" s="83" customFormat="1" ht="21" thickBot="1">
      <c r="A9" s="68"/>
      <c r="C9" s="68"/>
      <c r="D9" s="68"/>
      <c r="E9" s="192"/>
      <c r="F9" s="18"/>
      <c r="H9" s="194"/>
    </row>
    <row r="10" spans="1:6" s="83" customFormat="1" ht="21" thickBot="1">
      <c r="A10" s="200" t="s">
        <v>45</v>
      </c>
      <c r="B10" s="194"/>
      <c r="C10" s="201"/>
      <c r="D10" s="201"/>
      <c r="E10" s="192"/>
      <c r="F10" s="201"/>
    </row>
    <row r="11" spans="1:8" s="83" customFormat="1" ht="20.25">
      <c r="A11" s="158" t="s">
        <v>5</v>
      </c>
      <c r="B11" s="158"/>
      <c r="C11" s="202"/>
      <c r="D11" s="202"/>
      <c r="E11" s="242">
        <f>137.17+150.41</f>
        <v>287.58</v>
      </c>
      <c r="F11" s="271"/>
      <c r="H11" s="203"/>
    </row>
    <row r="12" spans="1:8" s="83" customFormat="1" ht="20.25">
      <c r="A12" s="158" t="s">
        <v>43</v>
      </c>
      <c r="B12" s="158" t="s">
        <v>1</v>
      </c>
      <c r="C12" s="202"/>
      <c r="D12" s="202"/>
      <c r="E12" s="242">
        <v>502.84</v>
      </c>
      <c r="F12" s="201"/>
      <c r="H12" s="203"/>
    </row>
    <row r="13" spans="1:8" s="83" customFormat="1" ht="20.25">
      <c r="A13" s="158" t="s">
        <v>52</v>
      </c>
      <c r="B13" s="158"/>
      <c r="C13" s="202" t="s">
        <v>10</v>
      </c>
      <c r="D13" s="202"/>
      <c r="E13" s="245">
        <v>92.03</v>
      </c>
      <c r="F13" s="201"/>
      <c r="H13" s="203"/>
    </row>
    <row r="14" spans="1:6" s="83" customFormat="1" ht="20.25">
      <c r="A14" s="189" t="s">
        <v>46</v>
      </c>
      <c r="B14" s="189"/>
      <c r="C14" s="204"/>
      <c r="D14" s="204"/>
      <c r="E14" s="242">
        <v>24.71</v>
      </c>
      <c r="F14" s="204"/>
    </row>
    <row r="15" spans="1:8" s="83" customFormat="1" ht="20.25">
      <c r="A15" s="158" t="s">
        <v>6</v>
      </c>
      <c r="B15" s="158"/>
      <c r="C15" s="202"/>
      <c r="D15" s="202"/>
      <c r="E15" s="242">
        <f>42.05+52.02</f>
        <v>94.07</v>
      </c>
      <c r="F15" s="201"/>
      <c r="G15" s="83" t="s">
        <v>1</v>
      </c>
      <c r="H15" s="83" t="s">
        <v>1</v>
      </c>
    </row>
    <row r="16" spans="1:7" s="83" customFormat="1" ht="20.25">
      <c r="A16" s="158" t="s">
        <v>8</v>
      </c>
      <c r="B16" s="158"/>
      <c r="C16" s="202"/>
      <c r="D16" s="202"/>
      <c r="E16" s="297">
        <v>0</v>
      </c>
      <c r="F16" s="201"/>
      <c r="G16" s="83" t="s">
        <v>1</v>
      </c>
    </row>
    <row r="17" spans="1:6" s="83" customFormat="1" ht="20.25">
      <c r="A17" s="158" t="s">
        <v>7</v>
      </c>
      <c r="B17" s="158"/>
      <c r="C17" s="202"/>
      <c r="D17" s="202"/>
      <c r="E17" s="297">
        <v>0</v>
      </c>
      <c r="F17" s="201"/>
    </row>
    <row r="18" spans="1:6" s="83" customFormat="1" ht="20.25">
      <c r="A18" s="158" t="s">
        <v>9</v>
      </c>
      <c r="B18" s="158"/>
      <c r="C18" s="202"/>
      <c r="D18" s="202"/>
      <c r="E18" s="242">
        <v>44.55</v>
      </c>
      <c r="F18" s="201"/>
    </row>
    <row r="19" spans="1:6" s="83" customFormat="1" ht="20.25">
      <c r="A19" s="158" t="s">
        <v>71</v>
      </c>
      <c r="B19" s="158"/>
      <c r="C19" s="202"/>
      <c r="D19" s="202"/>
      <c r="E19" s="297">
        <v>0</v>
      </c>
      <c r="F19" s="201"/>
    </row>
    <row r="20" spans="1:7" s="83" customFormat="1" ht="20.25">
      <c r="A20" s="158" t="s">
        <v>84</v>
      </c>
      <c r="B20" s="158"/>
      <c r="C20" s="202"/>
      <c r="D20" s="202"/>
      <c r="E20" s="297">
        <v>0</v>
      </c>
      <c r="F20" s="201"/>
      <c r="G20" s="83" t="s">
        <v>1</v>
      </c>
    </row>
    <row r="21" spans="1:6" s="83" customFormat="1" ht="20.25">
      <c r="A21" s="158" t="s">
        <v>72</v>
      </c>
      <c r="B21" s="158"/>
      <c r="C21" s="202"/>
      <c r="D21" s="202"/>
      <c r="E21" s="297">
        <v>0</v>
      </c>
      <c r="F21" s="201"/>
    </row>
    <row r="22" spans="1:7" s="83" customFormat="1" ht="20.25">
      <c r="A22" s="158" t="s">
        <v>47</v>
      </c>
      <c r="B22" s="158"/>
      <c r="C22" s="202"/>
      <c r="D22" s="202"/>
      <c r="E22" s="242">
        <f>2.08+0.91</f>
        <v>2.99</v>
      </c>
      <c r="F22" s="201"/>
      <c r="G22" s="83" t="s">
        <v>1</v>
      </c>
    </row>
    <row r="23" spans="1:6" s="83" customFormat="1" ht="20.25">
      <c r="A23" s="158"/>
      <c r="B23" s="158"/>
      <c r="C23" s="202"/>
      <c r="D23" s="202"/>
      <c r="E23" s="247">
        <f>SUM(E11:E22)</f>
        <v>1048.77</v>
      </c>
      <c r="F23" s="201"/>
    </row>
    <row r="24" spans="1:6" s="83" customFormat="1" ht="21" thickBot="1">
      <c r="A24" s="158"/>
      <c r="B24" s="158"/>
      <c r="C24" s="202"/>
      <c r="D24" s="202"/>
      <c r="E24" s="192"/>
      <c r="F24" s="201"/>
    </row>
    <row r="25" spans="1:7" s="83" customFormat="1" ht="21" thickBot="1">
      <c r="A25" s="205" t="s">
        <v>51</v>
      </c>
      <c r="B25" s="206"/>
      <c r="C25" s="207"/>
      <c r="D25" s="207"/>
      <c r="E25" s="208"/>
      <c r="F25" s="201" t="s">
        <v>10</v>
      </c>
      <c r="G25" s="83" t="s">
        <v>1</v>
      </c>
    </row>
    <row r="26" spans="1:6" s="83" customFormat="1" ht="20.25">
      <c r="A26" s="189" t="s">
        <v>37</v>
      </c>
      <c r="B26" s="189"/>
      <c r="C26" s="204"/>
      <c r="D26" s="204"/>
      <c r="E26" s="297">
        <v>0</v>
      </c>
      <c r="F26" s="202"/>
    </row>
    <row r="27" spans="1:6" s="83" customFormat="1" ht="20.25">
      <c r="A27" s="189" t="s">
        <v>82</v>
      </c>
      <c r="B27" s="189"/>
      <c r="C27" s="204"/>
      <c r="D27" s="204"/>
      <c r="E27" s="299">
        <v>16.41</v>
      </c>
      <c r="F27" s="204"/>
    </row>
    <row r="28" spans="1:6" s="83" customFormat="1" ht="20.25">
      <c r="A28" s="189" t="s">
        <v>83</v>
      </c>
      <c r="B28" s="189"/>
      <c r="C28" s="204"/>
      <c r="D28" s="204"/>
      <c r="E28" s="306">
        <v>7.68</v>
      </c>
      <c r="F28" s="204"/>
    </row>
    <row r="29" spans="1:6" s="83" customFormat="1" ht="20.25">
      <c r="A29" s="189" t="s">
        <v>12</v>
      </c>
      <c r="B29" s="189"/>
      <c r="C29" s="204"/>
      <c r="D29" s="204"/>
      <c r="E29" s="301">
        <v>3.26</v>
      </c>
      <c r="F29" s="204"/>
    </row>
    <row r="30" spans="1:6" s="83" customFormat="1" ht="20.25">
      <c r="A30" s="189" t="s">
        <v>13</v>
      </c>
      <c r="B30" s="189"/>
      <c r="C30" s="204"/>
      <c r="D30" s="204"/>
      <c r="E30" s="300">
        <v>30.24</v>
      </c>
      <c r="F30" s="204"/>
    </row>
    <row r="31" spans="1:6" s="83" customFormat="1" ht="20.25">
      <c r="A31" s="189" t="s">
        <v>14</v>
      </c>
      <c r="B31" s="189"/>
      <c r="C31" s="204"/>
      <c r="D31" s="204"/>
      <c r="E31" s="301">
        <f>2.44+0.14+316.06/2000</f>
        <v>2.73803</v>
      </c>
      <c r="F31" s="204"/>
    </row>
    <row r="32" spans="1:6" s="83" customFormat="1" ht="20.25">
      <c r="A32" s="189" t="s">
        <v>15</v>
      </c>
      <c r="B32" s="189"/>
      <c r="C32" s="204"/>
      <c r="D32" s="204"/>
      <c r="E32" s="300">
        <f>2*225/2000</f>
        <v>0.225</v>
      </c>
      <c r="F32" s="204"/>
    </row>
    <row r="33" spans="1:7" s="83" customFormat="1" ht="20.25">
      <c r="A33" s="189" t="s">
        <v>67</v>
      </c>
      <c r="B33" s="189"/>
      <c r="C33" s="204"/>
      <c r="D33" s="204"/>
      <c r="E33" s="302">
        <f>5620/77/2000</f>
        <v>0.036493506493506495</v>
      </c>
      <c r="F33" s="204"/>
      <c r="G33" s="83" t="s">
        <v>1</v>
      </c>
    </row>
    <row r="34" spans="1:6" s="83" customFormat="1" ht="20.25">
      <c r="A34" s="189" t="s">
        <v>17</v>
      </c>
      <c r="B34" s="189"/>
      <c r="C34" s="204"/>
      <c r="D34" s="204"/>
      <c r="E34" s="305">
        <f>104*45/2000</f>
        <v>2.34</v>
      </c>
      <c r="F34" s="204" t="s">
        <v>1</v>
      </c>
    </row>
    <row r="35" spans="1:6" s="83" customFormat="1" ht="20.25">
      <c r="A35" s="189" t="s">
        <v>38</v>
      </c>
      <c r="B35" s="189"/>
      <c r="C35" s="204"/>
      <c r="D35" s="204"/>
      <c r="E35" s="302">
        <f>17*9/2000</f>
        <v>0.0765</v>
      </c>
      <c r="F35" s="202"/>
    </row>
    <row r="36" spans="1:6" s="83" customFormat="1" ht="20.25">
      <c r="A36" s="189" t="s">
        <v>50</v>
      </c>
      <c r="B36" s="204"/>
      <c r="C36" s="204"/>
      <c r="D36" s="163"/>
      <c r="E36" s="302">
        <v>0.08</v>
      </c>
      <c r="F36" s="202"/>
    </row>
    <row r="37" spans="1:6" s="83" customFormat="1" ht="20.25">
      <c r="A37" s="189" t="s">
        <v>68</v>
      </c>
      <c r="B37" s="204"/>
      <c r="C37" s="204"/>
      <c r="D37" s="163"/>
      <c r="E37" s="303">
        <f>13*50/2000</f>
        <v>0.325</v>
      </c>
      <c r="F37" s="202"/>
    </row>
    <row r="38" spans="1:7" s="83" customFormat="1" ht="21" thickBot="1">
      <c r="A38" s="189" t="s">
        <v>18</v>
      </c>
      <c r="B38" s="189"/>
      <c r="C38" s="204"/>
      <c r="D38" s="204"/>
      <c r="E38" s="298">
        <v>0</v>
      </c>
      <c r="F38" s="202" t="s">
        <v>1</v>
      </c>
      <c r="G38" s="83" t="s">
        <v>1</v>
      </c>
    </row>
    <row r="39" spans="1:6" s="83" customFormat="1" ht="21.75" thickBot="1" thickTop="1">
      <c r="A39" s="189"/>
      <c r="B39" s="189"/>
      <c r="C39" s="204"/>
      <c r="D39" s="204"/>
      <c r="E39" s="247">
        <f>SUM(E26:E38)</f>
        <v>63.411023506493514</v>
      </c>
      <c r="F39" s="202"/>
    </row>
    <row r="40" spans="1:7" s="83" customFormat="1" ht="21" thickBot="1">
      <c r="A40" s="15" t="s">
        <v>19</v>
      </c>
      <c r="B40" s="23"/>
      <c r="C40" s="81"/>
      <c r="D40" s="68"/>
      <c r="E40" s="163"/>
      <c r="F40" s="18"/>
      <c r="G40" s="83" t="s">
        <v>1</v>
      </c>
    </row>
    <row r="41" spans="1:6" s="83" customFormat="1" ht="20.25">
      <c r="A41" s="68" t="s">
        <v>20</v>
      </c>
      <c r="B41" s="68"/>
      <c r="C41" s="68"/>
      <c r="D41" s="68" t="s">
        <v>1</v>
      </c>
      <c r="E41" s="242">
        <v>60.68</v>
      </c>
      <c r="F41" s="18"/>
    </row>
    <row r="42" spans="1:8" s="83" customFormat="1" ht="20.25">
      <c r="A42" s="68" t="s">
        <v>39</v>
      </c>
      <c r="B42" s="68"/>
      <c r="C42" s="68"/>
      <c r="D42" s="68"/>
      <c r="E42" s="242">
        <v>9.82</v>
      </c>
      <c r="F42" s="18"/>
      <c r="H42" s="83" t="s">
        <v>1</v>
      </c>
    </row>
    <row r="43" spans="1:6" s="83" customFormat="1" ht="20.25">
      <c r="A43" s="68" t="s">
        <v>21</v>
      </c>
      <c r="B43" s="68"/>
      <c r="C43" s="68"/>
      <c r="D43" s="68"/>
      <c r="E43" s="249">
        <v>0</v>
      </c>
      <c r="F43" s="18" t="s">
        <v>1</v>
      </c>
    </row>
    <row r="44" spans="1:6" s="83" customFormat="1" ht="20.25">
      <c r="A44" s="68" t="s">
        <v>22</v>
      </c>
      <c r="B44" s="68"/>
      <c r="C44" s="68"/>
      <c r="D44" s="68"/>
      <c r="E44" s="242">
        <v>15.17</v>
      </c>
      <c r="F44" s="18"/>
    </row>
    <row r="45" spans="1:6" s="83" customFormat="1" ht="20.25">
      <c r="A45" s="68" t="s">
        <v>23</v>
      </c>
      <c r="B45" s="68"/>
      <c r="C45" s="68"/>
      <c r="D45" s="68"/>
      <c r="E45" s="273">
        <v>44.55</v>
      </c>
      <c r="F45" s="18"/>
    </row>
    <row r="46" spans="1:6" s="83" customFormat="1" ht="20.25">
      <c r="A46" s="68" t="s">
        <v>24</v>
      </c>
      <c r="B46" s="68"/>
      <c r="C46" s="68"/>
      <c r="D46" s="68"/>
      <c r="E46" s="273">
        <v>7.68</v>
      </c>
      <c r="F46" s="18" t="s">
        <v>1</v>
      </c>
    </row>
    <row r="47" spans="1:6" s="83" customFormat="1" ht="20.25">
      <c r="A47" s="68" t="s">
        <v>48</v>
      </c>
      <c r="B47" s="68"/>
      <c r="C47" s="68"/>
      <c r="D47" s="68"/>
      <c r="E47" s="242">
        <v>0.21</v>
      </c>
      <c r="F47" s="18"/>
    </row>
    <row r="48" spans="1:6" s="83" customFormat="1" ht="21" thickBot="1">
      <c r="A48" s="68" t="s">
        <v>49</v>
      </c>
      <c r="B48" s="68"/>
      <c r="C48" s="68"/>
      <c r="D48" s="68"/>
      <c r="E48" s="266">
        <v>2.4</v>
      </c>
      <c r="F48" s="18"/>
    </row>
    <row r="49" spans="1:6" s="83" customFormat="1" ht="21" thickTop="1">
      <c r="A49" s="68" t="s">
        <v>1</v>
      </c>
      <c r="B49" s="68"/>
      <c r="C49" s="68"/>
      <c r="D49" s="68"/>
      <c r="E49" s="247">
        <f>SUM(E41:E48)</f>
        <v>140.51000000000002</v>
      </c>
      <c r="F49" s="18"/>
    </row>
    <row r="50" spans="1:6" s="83" customFormat="1" ht="21" thickBot="1">
      <c r="A50" s="68"/>
      <c r="B50" s="68"/>
      <c r="C50" s="68"/>
      <c r="D50" s="68"/>
      <c r="E50" s="192"/>
      <c r="F50" s="18"/>
    </row>
    <row r="51" spans="1:6" s="83" customFormat="1" ht="21" thickBot="1">
      <c r="A51" s="15" t="s">
        <v>25</v>
      </c>
      <c r="B51" s="23"/>
      <c r="C51" s="211"/>
      <c r="D51" s="23"/>
      <c r="E51" s="295">
        <f>E23+E49</f>
        <v>1189.28</v>
      </c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68">
        <f>B97</f>
        <v>3354.7000000000003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94">
        <f>E51</f>
        <v>1189.28</v>
      </c>
      <c r="F54" s="214">
        <f>E54/E53</f>
        <v>0.3545115807672817</v>
      </c>
    </row>
    <row r="55" spans="1:6" ht="20.25">
      <c r="A55" s="23" t="s">
        <v>28</v>
      </c>
      <c r="B55" s="23"/>
      <c r="C55" s="217"/>
      <c r="D55" s="217"/>
      <c r="E55" s="294">
        <f>E8</f>
        <v>2737.52</v>
      </c>
      <c r="F55" s="214">
        <f>F53-F54</f>
        <v>0.6454884192327184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86">
        <v>1318.4</v>
      </c>
      <c r="F57" s="201"/>
      <c r="H57" s="203" t="s">
        <v>1</v>
      </c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73</v>
      </c>
      <c r="B59" s="94"/>
      <c r="C59" s="68"/>
      <c r="D59" s="68"/>
      <c r="E59" s="199"/>
      <c r="F59" s="224">
        <v>0</v>
      </c>
    </row>
    <row r="60" spans="1:4" ht="20.25">
      <c r="A60" s="96"/>
      <c r="B60" s="96"/>
      <c r="C60" s="221"/>
      <c r="D60" s="222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5:7" ht="21" thickBot="1">
      <c r="E63" s="195"/>
      <c r="F63" s="219"/>
      <c r="G63" s="191"/>
    </row>
    <row r="64" spans="1:7" s="233" customFormat="1" ht="30">
      <c r="A64" s="254" t="s">
        <v>0</v>
      </c>
      <c r="B64" s="255"/>
      <c r="C64" s="255"/>
      <c r="D64" s="255"/>
      <c r="E64" s="256"/>
      <c r="F64" s="257"/>
      <c r="G64" s="11"/>
    </row>
    <row r="65" spans="1:7" s="233" customFormat="1" ht="30.75" thickBot="1">
      <c r="A65" s="258" t="s">
        <v>85</v>
      </c>
      <c r="B65" s="259"/>
      <c r="C65" s="259"/>
      <c r="D65" s="259"/>
      <c r="E65" s="260"/>
      <c r="F65" s="261"/>
      <c r="G65" s="11"/>
    </row>
    <row r="66" spans="1:8" ht="101.25">
      <c r="A66" s="225" t="s">
        <v>32</v>
      </c>
      <c r="B66" s="108" t="s">
        <v>41</v>
      </c>
      <c r="C66" s="108" t="s">
        <v>42</v>
      </c>
      <c r="D66" s="108" t="s">
        <v>33</v>
      </c>
      <c r="E66" s="108" t="s">
        <v>34</v>
      </c>
      <c r="F66" s="108" t="s">
        <v>35</v>
      </c>
      <c r="G66" s="191" t="s">
        <v>1</v>
      </c>
      <c r="H66" s="189" t="s">
        <v>1</v>
      </c>
    </row>
    <row r="67" spans="1:8" ht="20.25">
      <c r="A67" s="143">
        <v>41214</v>
      </c>
      <c r="B67" s="148">
        <v>179.14</v>
      </c>
      <c r="C67" s="240">
        <v>34.53</v>
      </c>
      <c r="D67" s="145">
        <v>48</v>
      </c>
      <c r="E67" s="145">
        <v>22</v>
      </c>
      <c r="F67" s="145">
        <v>1</v>
      </c>
      <c r="G67" s="227"/>
      <c r="H67" s="189" t="s">
        <v>1</v>
      </c>
    </row>
    <row r="68" spans="1:7" ht="21">
      <c r="A68" s="143">
        <v>41215</v>
      </c>
      <c r="B68" s="148">
        <v>118.85</v>
      </c>
      <c r="C68" s="142">
        <v>35.7</v>
      </c>
      <c r="D68" s="145">
        <v>64</v>
      </c>
      <c r="E68" s="145">
        <v>17</v>
      </c>
      <c r="F68" s="275" t="s">
        <v>58</v>
      </c>
      <c r="G68" s="227"/>
    </row>
    <row r="69" spans="1:7" ht="21">
      <c r="A69" s="143">
        <v>41216</v>
      </c>
      <c r="B69" s="148">
        <v>41.97</v>
      </c>
      <c r="C69" s="142">
        <v>12.18</v>
      </c>
      <c r="D69" s="145">
        <v>75</v>
      </c>
      <c r="E69" s="145">
        <v>2</v>
      </c>
      <c r="F69" s="275" t="s">
        <v>58</v>
      </c>
      <c r="G69" s="227" t="s">
        <v>1</v>
      </c>
    </row>
    <row r="70" spans="1:7" ht="21">
      <c r="A70" s="143">
        <v>41217</v>
      </c>
      <c r="B70" s="148">
        <v>9.62</v>
      </c>
      <c r="C70" s="142">
        <v>2.14</v>
      </c>
      <c r="D70" s="145">
        <v>55</v>
      </c>
      <c r="E70" s="145"/>
      <c r="F70" s="275" t="s">
        <v>58</v>
      </c>
      <c r="G70" s="227"/>
    </row>
    <row r="71" spans="1:7" ht="21">
      <c r="A71" s="143">
        <v>41218</v>
      </c>
      <c r="B71" s="148">
        <v>105.66</v>
      </c>
      <c r="C71" s="142">
        <v>9.38</v>
      </c>
      <c r="D71" s="275" t="s">
        <v>58</v>
      </c>
      <c r="E71" s="145">
        <v>15</v>
      </c>
      <c r="F71" s="275" t="s">
        <v>58</v>
      </c>
      <c r="G71" s="227" t="s">
        <v>1</v>
      </c>
    </row>
    <row r="72" spans="1:7" ht="21">
      <c r="A72" s="143">
        <v>41219</v>
      </c>
      <c r="B72" s="148">
        <v>106.27</v>
      </c>
      <c r="C72" s="142">
        <v>21.06</v>
      </c>
      <c r="D72" s="145">
        <v>83</v>
      </c>
      <c r="E72" s="145">
        <v>11</v>
      </c>
      <c r="F72" s="275" t="s">
        <v>58</v>
      </c>
      <c r="G72" s="227"/>
    </row>
    <row r="73" spans="1:7" ht="20.25">
      <c r="A73" s="143">
        <v>41220</v>
      </c>
      <c r="B73" s="148">
        <v>145.79</v>
      </c>
      <c r="C73" s="142">
        <v>30.92</v>
      </c>
      <c r="D73" s="145">
        <v>95</v>
      </c>
      <c r="E73" s="145">
        <v>15</v>
      </c>
      <c r="F73" s="145">
        <v>2</v>
      </c>
      <c r="G73" s="227"/>
    </row>
    <row r="74" spans="1:7" ht="21">
      <c r="A74" s="143">
        <v>41221</v>
      </c>
      <c r="B74" s="148">
        <v>195.95</v>
      </c>
      <c r="C74" s="142">
        <v>24.68</v>
      </c>
      <c r="D74" s="145">
        <v>89</v>
      </c>
      <c r="E74" s="145">
        <v>22</v>
      </c>
      <c r="F74" s="275" t="s">
        <v>58</v>
      </c>
      <c r="G74" s="227" t="s">
        <v>1</v>
      </c>
    </row>
    <row r="75" spans="1:7" ht="20.25">
      <c r="A75" s="143">
        <v>41222</v>
      </c>
      <c r="B75" s="148">
        <v>131.4</v>
      </c>
      <c r="C75" s="142">
        <v>38.47</v>
      </c>
      <c r="D75" s="145">
        <v>78</v>
      </c>
      <c r="E75" s="145">
        <v>17</v>
      </c>
      <c r="F75" s="145">
        <v>2</v>
      </c>
      <c r="G75" s="227"/>
    </row>
    <row r="76" spans="1:7" ht="21">
      <c r="A76" s="143">
        <v>41223</v>
      </c>
      <c r="B76" s="148">
        <v>76.84</v>
      </c>
      <c r="C76" s="142">
        <v>14.27</v>
      </c>
      <c r="D76" s="145">
        <v>79</v>
      </c>
      <c r="E76" s="145">
        <v>8</v>
      </c>
      <c r="F76" s="275" t="s">
        <v>58</v>
      </c>
      <c r="G76" s="227" t="s">
        <v>1</v>
      </c>
    </row>
    <row r="77" spans="1:7" ht="21">
      <c r="A77" s="143">
        <v>41224</v>
      </c>
      <c r="B77" s="148">
        <v>9.86</v>
      </c>
      <c r="C77" s="142">
        <v>3</v>
      </c>
      <c r="D77" s="145">
        <v>48</v>
      </c>
      <c r="E77" s="145">
        <v>15</v>
      </c>
      <c r="F77" s="275" t="s">
        <v>58</v>
      </c>
      <c r="G77" s="227"/>
    </row>
    <row r="78" spans="1:7" ht="21">
      <c r="A78" s="143">
        <v>41225</v>
      </c>
      <c r="B78" s="148">
        <v>100.99</v>
      </c>
      <c r="C78" s="142">
        <v>10.47</v>
      </c>
      <c r="D78" s="275" t="s">
        <v>58</v>
      </c>
      <c r="E78" s="145">
        <v>11</v>
      </c>
      <c r="F78" s="145">
        <v>1</v>
      </c>
      <c r="G78" s="227"/>
    </row>
    <row r="79" spans="1:7" ht="21">
      <c r="A79" s="143">
        <v>41226</v>
      </c>
      <c r="B79" s="148">
        <v>161.96</v>
      </c>
      <c r="C79" s="142">
        <v>91.28</v>
      </c>
      <c r="D79" s="145">
        <v>102</v>
      </c>
      <c r="E79" s="145">
        <v>16</v>
      </c>
      <c r="F79" s="275" t="s">
        <v>58</v>
      </c>
      <c r="G79" s="227"/>
    </row>
    <row r="80" spans="1:7" ht="21">
      <c r="A80" s="143">
        <v>41227</v>
      </c>
      <c r="B80" s="304">
        <v>121.27</v>
      </c>
      <c r="C80" s="142">
        <v>51.37</v>
      </c>
      <c r="D80" s="145">
        <v>87</v>
      </c>
      <c r="E80" s="145">
        <v>19</v>
      </c>
      <c r="F80" s="275" t="s">
        <v>58</v>
      </c>
      <c r="G80" s="227"/>
    </row>
    <row r="81" spans="1:7" ht="20.25">
      <c r="A81" s="143">
        <v>41228</v>
      </c>
      <c r="B81" s="304">
        <v>195.01</v>
      </c>
      <c r="C81" s="142">
        <v>31.34</v>
      </c>
      <c r="D81" s="145">
        <v>95</v>
      </c>
      <c r="E81" s="145">
        <v>19</v>
      </c>
      <c r="F81" s="145">
        <v>3</v>
      </c>
      <c r="G81" s="227"/>
    </row>
    <row r="82" spans="1:7" ht="20.25">
      <c r="A82" s="143">
        <v>41229</v>
      </c>
      <c r="B82" s="304">
        <v>164.21</v>
      </c>
      <c r="C82" s="142">
        <v>54.38</v>
      </c>
      <c r="D82" s="145">
        <v>99</v>
      </c>
      <c r="E82" s="145">
        <v>6</v>
      </c>
      <c r="F82" s="145">
        <v>2</v>
      </c>
      <c r="G82" s="227"/>
    </row>
    <row r="83" spans="1:7" ht="20.25">
      <c r="A83" s="143">
        <v>41230</v>
      </c>
      <c r="B83" s="304">
        <v>79.95</v>
      </c>
      <c r="C83" s="142">
        <v>3.92</v>
      </c>
      <c r="D83" s="145">
        <v>40</v>
      </c>
      <c r="E83" s="145"/>
      <c r="F83" s="145">
        <v>1</v>
      </c>
      <c r="G83" s="227" t="s">
        <v>1</v>
      </c>
    </row>
    <row r="84" spans="1:7" ht="21">
      <c r="A84" s="143">
        <v>41231</v>
      </c>
      <c r="B84" s="304">
        <v>6.58</v>
      </c>
      <c r="C84" s="142">
        <v>2.53</v>
      </c>
      <c r="D84" s="145">
        <v>37</v>
      </c>
      <c r="E84" s="145">
        <v>13</v>
      </c>
      <c r="F84" s="275" t="s">
        <v>58</v>
      </c>
      <c r="G84" s="227"/>
    </row>
    <row r="85" spans="1:7" ht="20.25">
      <c r="A85" s="143">
        <v>41232</v>
      </c>
      <c r="B85" s="304">
        <v>134.29</v>
      </c>
      <c r="C85" s="142">
        <v>2.67</v>
      </c>
      <c r="D85" s="145">
        <v>1</v>
      </c>
      <c r="E85" s="145">
        <v>14</v>
      </c>
      <c r="F85" s="145">
        <v>1</v>
      </c>
      <c r="G85" s="227"/>
    </row>
    <row r="86" spans="1:7" ht="21">
      <c r="A86" s="143">
        <v>41233</v>
      </c>
      <c r="B86" s="148">
        <v>113.73</v>
      </c>
      <c r="C86" s="142">
        <v>49.21</v>
      </c>
      <c r="D86" s="145">
        <v>80</v>
      </c>
      <c r="E86" s="145">
        <v>15</v>
      </c>
      <c r="F86" s="275" t="s">
        <v>58</v>
      </c>
      <c r="G86" s="227" t="s">
        <v>1</v>
      </c>
    </row>
    <row r="87" spans="1:8" ht="21">
      <c r="A87" s="143">
        <v>41234</v>
      </c>
      <c r="B87" s="148">
        <v>118.88</v>
      </c>
      <c r="C87" s="142">
        <v>25.4</v>
      </c>
      <c r="D87" s="145">
        <v>68</v>
      </c>
      <c r="E87" s="145">
        <v>2</v>
      </c>
      <c r="F87" s="275" t="s">
        <v>58</v>
      </c>
      <c r="G87" s="227"/>
      <c r="H87" s="189" t="s">
        <v>1</v>
      </c>
    </row>
    <row r="88" spans="1:7" ht="21">
      <c r="A88" s="143">
        <v>41235</v>
      </c>
      <c r="B88" s="148">
        <v>17.27</v>
      </c>
      <c r="C88" s="142">
        <v>0</v>
      </c>
      <c r="D88" s="275" t="s">
        <v>58</v>
      </c>
      <c r="E88" s="145">
        <v>19</v>
      </c>
      <c r="F88" s="275" t="s">
        <v>58</v>
      </c>
      <c r="G88" s="227"/>
    </row>
    <row r="89" spans="1:8" ht="20.25">
      <c r="A89" s="143">
        <v>41236</v>
      </c>
      <c r="B89" s="148">
        <v>118.52</v>
      </c>
      <c r="C89" s="142">
        <v>20.98</v>
      </c>
      <c r="D89" s="145">
        <v>45</v>
      </c>
      <c r="E89" s="145">
        <v>3</v>
      </c>
      <c r="F89" s="145">
        <v>1</v>
      </c>
      <c r="G89" s="227" t="s">
        <v>1</v>
      </c>
      <c r="H89" s="189" t="s">
        <v>1</v>
      </c>
    </row>
    <row r="90" spans="1:7" ht="20.25">
      <c r="A90" s="143">
        <v>41237</v>
      </c>
      <c r="B90" s="148">
        <v>55.57</v>
      </c>
      <c r="C90" s="142">
        <v>9.6</v>
      </c>
      <c r="D90" s="145">
        <v>80</v>
      </c>
      <c r="E90" s="145"/>
      <c r="F90" s="145">
        <v>1</v>
      </c>
      <c r="G90" s="227" t="s">
        <v>1</v>
      </c>
    </row>
    <row r="91" spans="1:7" ht="21">
      <c r="A91" s="143">
        <v>41238</v>
      </c>
      <c r="B91" s="148">
        <v>6.16</v>
      </c>
      <c r="C91" s="142">
        <v>4.08</v>
      </c>
      <c r="D91" s="145">
        <v>49</v>
      </c>
      <c r="E91" s="145">
        <v>15</v>
      </c>
      <c r="F91" s="275" t="s">
        <v>58</v>
      </c>
      <c r="G91" s="227"/>
    </row>
    <row r="92" spans="1:7" ht="21">
      <c r="A92" s="143">
        <v>41239</v>
      </c>
      <c r="B92" s="148">
        <v>109.44</v>
      </c>
      <c r="C92" s="142">
        <v>12.95</v>
      </c>
      <c r="D92" s="275" t="s">
        <v>58</v>
      </c>
      <c r="E92" s="145">
        <v>20</v>
      </c>
      <c r="F92" s="145">
        <v>1</v>
      </c>
      <c r="G92" s="227"/>
    </row>
    <row r="93" spans="1:7" ht="21">
      <c r="A93" s="143">
        <v>41240</v>
      </c>
      <c r="B93" s="148">
        <v>193.86</v>
      </c>
      <c r="C93" s="142">
        <v>51.92</v>
      </c>
      <c r="D93" s="145">
        <v>123</v>
      </c>
      <c r="E93" s="145">
        <v>16</v>
      </c>
      <c r="F93" s="275" t="s">
        <v>58</v>
      </c>
      <c r="G93" s="227"/>
    </row>
    <row r="94" spans="1:8" ht="21">
      <c r="A94" s="143">
        <v>41241</v>
      </c>
      <c r="B94" s="148">
        <v>128.27</v>
      </c>
      <c r="C94" s="142">
        <v>39.18</v>
      </c>
      <c r="D94" s="145">
        <v>38</v>
      </c>
      <c r="E94" s="145">
        <v>21</v>
      </c>
      <c r="F94" s="275" t="s">
        <v>58</v>
      </c>
      <c r="G94" s="227"/>
      <c r="H94" s="189" t="s">
        <v>1</v>
      </c>
    </row>
    <row r="95" spans="1:9" ht="21" customHeight="1">
      <c r="A95" s="143">
        <v>41242</v>
      </c>
      <c r="B95" s="148">
        <v>180.2</v>
      </c>
      <c r="C95" s="142">
        <v>34.78</v>
      </c>
      <c r="D95" s="145">
        <v>53</v>
      </c>
      <c r="E95" s="145">
        <v>20</v>
      </c>
      <c r="F95" s="275" t="s">
        <v>58</v>
      </c>
      <c r="G95" s="227"/>
      <c r="I95" s="189" t="s">
        <v>1</v>
      </c>
    </row>
    <row r="96" spans="1:7" ht="21" customHeight="1">
      <c r="A96" s="143">
        <v>41243</v>
      </c>
      <c r="B96" s="148">
        <v>227.19</v>
      </c>
      <c r="C96" s="142">
        <v>28.5</v>
      </c>
      <c r="D96" s="145">
        <v>53</v>
      </c>
      <c r="E96" s="145">
        <v>17</v>
      </c>
      <c r="F96" s="145">
        <v>6</v>
      </c>
      <c r="G96" s="227"/>
    </row>
    <row r="97" spans="1:6" ht="20.25">
      <c r="A97" s="189" t="s">
        <v>36</v>
      </c>
      <c r="B97" s="141">
        <f>SUM(B67:B96)</f>
        <v>3354.7000000000003</v>
      </c>
      <c r="C97" s="141">
        <f>SUM(C67:C96)</f>
        <v>750.89</v>
      </c>
      <c r="D97" s="251">
        <f>SUM(D67:D96)</f>
        <v>1764</v>
      </c>
      <c r="E97" s="238">
        <f>SUM(E67:E96)</f>
        <v>390</v>
      </c>
      <c r="F97" s="238">
        <f>SUM(F67:F96)</f>
        <v>22</v>
      </c>
    </row>
    <row r="98" spans="1:6" ht="20.25">
      <c r="A98" s="115"/>
      <c r="B98" s="115"/>
      <c r="C98" s="204"/>
      <c r="D98" s="204"/>
      <c r="E98" s="229"/>
      <c r="F98" s="237"/>
    </row>
    <row r="99" spans="3:7" ht="20.25">
      <c r="C99" s="230"/>
      <c r="G99" s="189" t="s">
        <v>1</v>
      </c>
    </row>
    <row r="100" ht="20.25">
      <c r="F100" s="189" t="s">
        <v>1</v>
      </c>
    </row>
    <row r="101" ht="20.25">
      <c r="H101" s="189" t="s">
        <v>1</v>
      </c>
    </row>
  </sheetData>
  <sheetProtection/>
  <printOptions horizontalCentered="1"/>
  <pageMargins left="0.75" right="0.75" top="0.75" bottom="0.75" header="0.3" footer="0.3"/>
  <pageSetup fitToHeight="1" fitToWidth="1" horizontalDpi="600" verticalDpi="600" orientation="portrait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75" zoomScaleNormal="75" zoomScalePageLayoutView="0" workbookViewId="0" topLeftCell="A1">
      <selection activeCell="G10" sqref="G10"/>
    </sheetView>
  </sheetViews>
  <sheetFormatPr defaultColWidth="9.140625" defaultRowHeight="12.75"/>
  <cols>
    <col min="1" max="1" width="78.42187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86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309.65</v>
      </c>
      <c r="F5" s="193">
        <f>E5/E8</f>
        <v>0.10587917498700661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817.8</v>
      </c>
      <c r="F6" s="193">
        <f>E6/E8</f>
        <v>0.27963180786169545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1797.11</v>
      </c>
      <c r="F7" s="193">
        <f>E7/E8</f>
        <v>0.614489017151298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2924.5599999999995</v>
      </c>
      <c r="F8" s="18"/>
      <c r="H8" s="194"/>
    </row>
    <row r="9" spans="1:8" s="83" customFormat="1" ht="21" thickBot="1">
      <c r="A9" s="68"/>
      <c r="C9" s="68"/>
      <c r="D9" s="68"/>
      <c r="E9" s="192"/>
      <c r="F9" s="18"/>
      <c r="H9" s="194"/>
    </row>
    <row r="10" spans="1:6" s="83" customFormat="1" ht="21" thickBot="1">
      <c r="A10" s="200" t="s">
        <v>45</v>
      </c>
      <c r="B10" s="194"/>
      <c r="C10" s="201"/>
      <c r="D10" s="201"/>
      <c r="E10" s="192"/>
      <c r="F10" s="201"/>
    </row>
    <row r="11" spans="1:8" s="83" customFormat="1" ht="20.25">
      <c r="A11" s="158" t="s">
        <v>5</v>
      </c>
      <c r="B11" s="158"/>
      <c r="C11" s="202"/>
      <c r="D11" s="202"/>
      <c r="E11" s="242">
        <f>137.17+150.41</f>
        <v>287.58</v>
      </c>
      <c r="F11" s="271"/>
      <c r="H11" s="203"/>
    </row>
    <row r="12" spans="1:8" s="83" customFormat="1" ht="20.25">
      <c r="A12" s="158" t="s">
        <v>43</v>
      </c>
      <c r="B12" s="158" t="s">
        <v>1</v>
      </c>
      <c r="C12" s="202"/>
      <c r="D12" s="202"/>
      <c r="E12" s="242">
        <v>747.1</v>
      </c>
      <c r="F12" s="201"/>
      <c r="H12" s="203"/>
    </row>
    <row r="13" spans="1:8" s="83" customFormat="1" ht="20.25">
      <c r="A13" s="158" t="s">
        <v>52</v>
      </c>
      <c r="B13" s="158"/>
      <c r="C13" s="202" t="s">
        <v>10</v>
      </c>
      <c r="D13" s="202"/>
      <c r="E13" s="245">
        <v>69.66</v>
      </c>
      <c r="F13" s="201"/>
      <c r="H13" s="203"/>
    </row>
    <row r="14" spans="1:6" s="83" customFormat="1" ht="20.25">
      <c r="A14" s="189" t="s">
        <v>46</v>
      </c>
      <c r="B14" s="189"/>
      <c r="C14" s="204"/>
      <c r="D14" s="204"/>
      <c r="E14" s="242">
        <v>24.71</v>
      </c>
      <c r="F14" s="204"/>
    </row>
    <row r="15" spans="1:8" s="83" customFormat="1" ht="20.25">
      <c r="A15" s="158" t="s">
        <v>6</v>
      </c>
      <c r="B15" s="158"/>
      <c r="C15" s="202"/>
      <c r="D15" s="202"/>
      <c r="E15" s="242">
        <f>135.46+70.38+58.75</f>
        <v>264.59000000000003</v>
      </c>
      <c r="F15" s="201"/>
      <c r="G15" s="83" t="s">
        <v>1</v>
      </c>
      <c r="H15" s="83" t="s">
        <v>1</v>
      </c>
    </row>
    <row r="16" spans="1:7" s="83" customFormat="1" ht="20.25">
      <c r="A16" s="158" t="s">
        <v>8</v>
      </c>
      <c r="B16" s="158"/>
      <c r="C16" s="202"/>
      <c r="D16" s="202"/>
      <c r="E16" s="305">
        <v>344.1</v>
      </c>
      <c r="F16" s="201"/>
      <c r="G16" s="83" t="s">
        <v>1</v>
      </c>
    </row>
    <row r="17" spans="1:6" s="83" customFormat="1" ht="20.25">
      <c r="A17" s="158" t="s">
        <v>7</v>
      </c>
      <c r="B17" s="158"/>
      <c r="C17" s="202"/>
      <c r="D17" s="202"/>
      <c r="E17" s="297">
        <v>0</v>
      </c>
      <c r="F17" s="201"/>
    </row>
    <row r="18" spans="1:6" s="83" customFormat="1" ht="20.25">
      <c r="A18" s="158" t="s">
        <v>9</v>
      </c>
      <c r="B18" s="158"/>
      <c r="C18" s="202"/>
      <c r="D18" s="202"/>
      <c r="E18" s="297">
        <v>0</v>
      </c>
      <c r="F18" s="201"/>
    </row>
    <row r="19" spans="1:6" s="83" customFormat="1" ht="20.25">
      <c r="A19" s="158" t="s">
        <v>71</v>
      </c>
      <c r="B19" s="158"/>
      <c r="C19" s="202"/>
      <c r="D19" s="202"/>
      <c r="E19" s="297">
        <v>0</v>
      </c>
      <c r="F19" s="201"/>
    </row>
    <row r="20" spans="1:7" s="83" customFormat="1" ht="20.25">
      <c r="A20" s="158" t="s">
        <v>84</v>
      </c>
      <c r="B20" s="158"/>
      <c r="C20" s="202"/>
      <c r="D20" s="202"/>
      <c r="E20" s="297">
        <v>0</v>
      </c>
      <c r="F20" s="201"/>
      <c r="G20" s="83" t="s">
        <v>1</v>
      </c>
    </row>
    <row r="21" spans="1:6" s="83" customFormat="1" ht="20.25">
      <c r="A21" s="158" t="s">
        <v>72</v>
      </c>
      <c r="B21" s="158"/>
      <c r="C21" s="202"/>
      <c r="D21" s="202"/>
      <c r="E21" s="297">
        <v>0</v>
      </c>
      <c r="F21" s="201"/>
    </row>
    <row r="22" spans="1:7" s="83" customFormat="1" ht="20.25">
      <c r="A22" s="158" t="s">
        <v>47</v>
      </c>
      <c r="B22" s="158"/>
      <c r="C22" s="202"/>
      <c r="D22" s="202"/>
      <c r="E22" s="305">
        <v>2.6</v>
      </c>
      <c r="F22" s="201"/>
      <c r="G22" s="83" t="s">
        <v>1</v>
      </c>
    </row>
    <row r="23" spans="1:6" s="83" customFormat="1" ht="20.25">
      <c r="A23" s="158"/>
      <c r="B23" s="158"/>
      <c r="C23" s="202"/>
      <c r="D23" s="202"/>
      <c r="E23" s="247">
        <f>SUM(E11:E22)</f>
        <v>1740.3400000000001</v>
      </c>
      <c r="F23" s="201"/>
    </row>
    <row r="24" spans="1:6" s="83" customFormat="1" ht="21" thickBot="1">
      <c r="A24" s="158"/>
      <c r="B24" s="158"/>
      <c r="C24" s="202"/>
      <c r="D24" s="202"/>
      <c r="E24" s="192"/>
      <c r="F24" s="201"/>
    </row>
    <row r="25" spans="1:7" s="83" customFormat="1" ht="21" thickBot="1">
      <c r="A25" s="205" t="s">
        <v>51</v>
      </c>
      <c r="B25" s="206"/>
      <c r="C25" s="207"/>
      <c r="D25" s="207"/>
      <c r="E25" s="208"/>
      <c r="F25" s="201" t="s">
        <v>10</v>
      </c>
      <c r="G25" s="83" t="s">
        <v>1</v>
      </c>
    </row>
    <row r="26" spans="1:6" s="83" customFormat="1" ht="20.25">
      <c r="A26" s="189" t="s">
        <v>37</v>
      </c>
      <c r="B26" s="189"/>
      <c r="C26" s="204"/>
      <c r="D26" s="204"/>
      <c r="E26" s="297">
        <v>0</v>
      </c>
      <c r="F26" s="202"/>
    </row>
    <row r="27" spans="1:6" s="83" customFormat="1" ht="20.25">
      <c r="A27" s="189" t="s">
        <v>82</v>
      </c>
      <c r="B27" s="189"/>
      <c r="C27" s="204"/>
      <c r="D27" s="204"/>
      <c r="E27" s="299">
        <v>11.45</v>
      </c>
      <c r="F27" s="204"/>
    </row>
    <row r="28" spans="1:6" s="83" customFormat="1" ht="20.25">
      <c r="A28" s="189" t="s">
        <v>83</v>
      </c>
      <c r="B28" s="189"/>
      <c r="C28" s="204"/>
      <c r="D28" s="204"/>
      <c r="E28" s="306">
        <v>9.18</v>
      </c>
      <c r="F28" s="204"/>
    </row>
    <row r="29" spans="1:6" s="83" customFormat="1" ht="20.25">
      <c r="A29" s="189" t="s">
        <v>12</v>
      </c>
      <c r="B29" s="189"/>
      <c r="C29" s="204"/>
      <c r="D29" s="204"/>
      <c r="E29" s="301">
        <v>3.29</v>
      </c>
      <c r="F29" s="204"/>
    </row>
    <row r="30" spans="1:6" s="83" customFormat="1" ht="20.25">
      <c r="A30" s="189" t="s">
        <v>13</v>
      </c>
      <c r="B30" s="189"/>
      <c r="C30" s="204"/>
      <c r="D30" s="204"/>
      <c r="E30" s="300">
        <v>30.78</v>
      </c>
      <c r="F30" s="204"/>
    </row>
    <row r="31" spans="1:6" s="83" customFormat="1" ht="20.25">
      <c r="A31" s="189" t="s">
        <v>14</v>
      </c>
      <c r="B31" s="189"/>
      <c r="C31" s="204"/>
      <c r="D31" s="204"/>
      <c r="E31" s="301">
        <f>3.26+0.23</f>
        <v>3.4899999999999998</v>
      </c>
      <c r="F31" s="204"/>
    </row>
    <row r="32" spans="1:6" s="83" customFormat="1" ht="20.25">
      <c r="A32" s="189" t="s">
        <v>15</v>
      </c>
      <c r="B32" s="189"/>
      <c r="C32" s="204"/>
      <c r="D32" s="204"/>
      <c r="E32" s="300">
        <f>7*225/2000</f>
        <v>0.7875</v>
      </c>
      <c r="F32" s="204"/>
    </row>
    <row r="33" spans="1:7" s="83" customFormat="1" ht="20.25">
      <c r="A33" s="189" t="s">
        <v>67</v>
      </c>
      <c r="B33" s="189"/>
      <c r="C33" s="204"/>
      <c r="D33" s="204"/>
      <c r="E33" s="302">
        <f>829*1.85/16/2000</f>
        <v>0.047926562500000006</v>
      </c>
      <c r="F33" s="204"/>
      <c r="G33" s="83" t="s">
        <v>1</v>
      </c>
    </row>
    <row r="34" spans="1:6" s="83" customFormat="1" ht="20.25">
      <c r="A34" s="189" t="s">
        <v>17</v>
      </c>
      <c r="B34" s="189"/>
      <c r="C34" s="204"/>
      <c r="D34" s="204"/>
      <c r="E34" s="305">
        <v>5.83</v>
      </c>
      <c r="F34" s="204" t="s">
        <v>1</v>
      </c>
    </row>
    <row r="35" spans="1:6" s="83" customFormat="1" ht="20.25">
      <c r="A35" s="189" t="s">
        <v>38</v>
      </c>
      <c r="B35" s="189"/>
      <c r="C35" s="204"/>
      <c r="D35" s="204"/>
      <c r="E35" s="302">
        <f>58*9/2000</f>
        <v>0.261</v>
      </c>
      <c r="F35" s="202"/>
    </row>
    <row r="36" spans="1:6" s="83" customFormat="1" ht="20.25">
      <c r="A36" s="189" t="s">
        <v>50</v>
      </c>
      <c r="B36" s="204"/>
      <c r="C36" s="204"/>
      <c r="D36" s="163"/>
      <c r="E36" s="302">
        <f>40*2/2000</f>
        <v>0.04</v>
      </c>
      <c r="F36" s="202"/>
    </row>
    <row r="37" spans="1:6" s="83" customFormat="1" ht="20.25">
      <c r="A37" s="189" t="s">
        <v>68</v>
      </c>
      <c r="B37" s="204"/>
      <c r="C37" s="204"/>
      <c r="D37" s="163"/>
      <c r="E37" s="303">
        <f>15*50/2000</f>
        <v>0.375</v>
      </c>
      <c r="F37" s="202"/>
    </row>
    <row r="38" spans="1:7" s="83" customFormat="1" ht="21" thickBot="1">
      <c r="A38" s="189" t="s">
        <v>18</v>
      </c>
      <c r="B38" s="189"/>
      <c r="C38" s="204"/>
      <c r="D38" s="204"/>
      <c r="E38" s="298">
        <v>0</v>
      </c>
      <c r="F38" s="202" t="s">
        <v>1</v>
      </c>
      <c r="G38" s="83" t="s">
        <v>1</v>
      </c>
    </row>
    <row r="39" spans="1:6" s="83" customFormat="1" ht="21.75" thickBot="1" thickTop="1">
      <c r="A39" s="189"/>
      <c r="B39" s="189"/>
      <c r="C39" s="204"/>
      <c r="D39" s="204"/>
      <c r="E39" s="247">
        <f>SUM(E26:E38)</f>
        <v>65.53142656250002</v>
      </c>
      <c r="F39" s="202"/>
    </row>
    <row r="40" spans="1:7" s="83" customFormat="1" ht="21" thickBot="1">
      <c r="A40" s="15" t="s">
        <v>19</v>
      </c>
      <c r="B40" s="23"/>
      <c r="C40" s="81"/>
      <c r="D40" s="68"/>
      <c r="E40" s="163"/>
      <c r="F40" s="18"/>
      <c r="G40" s="83" t="s">
        <v>1</v>
      </c>
    </row>
    <row r="41" spans="1:6" s="83" customFormat="1" ht="20.25">
      <c r="A41" s="68" t="s">
        <v>20</v>
      </c>
      <c r="B41" s="68"/>
      <c r="C41" s="68"/>
      <c r="D41" s="68" t="s">
        <v>1</v>
      </c>
      <c r="E41" s="242">
        <f>47.89+3.62</f>
        <v>51.51</v>
      </c>
      <c r="F41" s="18"/>
    </row>
    <row r="42" spans="1:8" s="83" customFormat="1" ht="20.25">
      <c r="A42" s="68" t="s">
        <v>39</v>
      </c>
      <c r="B42" s="68"/>
      <c r="C42" s="68"/>
      <c r="D42" s="68"/>
      <c r="E42" s="242">
        <v>8.52</v>
      </c>
      <c r="F42" s="18"/>
      <c r="H42" s="83" t="s">
        <v>1</v>
      </c>
    </row>
    <row r="43" spans="1:6" s="83" customFormat="1" ht="20.25">
      <c r="A43" s="68" t="s">
        <v>21</v>
      </c>
      <c r="B43" s="68"/>
      <c r="C43" s="68"/>
      <c r="D43" s="68"/>
      <c r="E43" s="249">
        <v>0</v>
      </c>
      <c r="F43" s="18" t="s">
        <v>1</v>
      </c>
    </row>
    <row r="44" spans="1:6" s="83" customFormat="1" ht="20.25">
      <c r="A44" s="68" t="s">
        <v>22</v>
      </c>
      <c r="B44" s="68"/>
      <c r="C44" s="68"/>
      <c r="D44" s="68"/>
      <c r="E44" s="242">
        <v>25.04</v>
      </c>
      <c r="F44" s="18"/>
    </row>
    <row r="45" spans="1:6" s="83" customFormat="1" ht="20.25">
      <c r="A45" s="68" t="s">
        <v>23</v>
      </c>
      <c r="B45" s="68"/>
      <c r="C45" s="68"/>
      <c r="D45" s="68"/>
      <c r="E45" s="273">
        <v>21.73</v>
      </c>
      <c r="F45" s="18"/>
    </row>
    <row r="46" spans="1:6" s="83" customFormat="1" ht="20.25">
      <c r="A46" s="68" t="s">
        <v>24</v>
      </c>
      <c r="B46" s="68"/>
      <c r="C46" s="68"/>
      <c r="D46" s="68"/>
      <c r="E46" s="273">
        <f>3.77+0.09</f>
        <v>3.86</v>
      </c>
      <c r="F46" s="18" t="s">
        <v>1</v>
      </c>
    </row>
    <row r="47" spans="1:6" s="83" customFormat="1" ht="20.25">
      <c r="A47" s="68" t="s">
        <v>48</v>
      </c>
      <c r="B47" s="68"/>
      <c r="C47" s="68"/>
      <c r="D47" s="68"/>
      <c r="E47" s="242">
        <v>10.57</v>
      </c>
      <c r="F47" s="18"/>
    </row>
    <row r="48" spans="1:6" s="83" customFormat="1" ht="21" thickBot="1">
      <c r="A48" s="68" t="s">
        <v>49</v>
      </c>
      <c r="B48" s="68"/>
      <c r="C48" s="68"/>
      <c r="D48" s="68"/>
      <c r="E48" s="266">
        <v>0.69</v>
      </c>
      <c r="F48" s="18"/>
    </row>
    <row r="49" spans="1:6" s="83" customFormat="1" ht="21" thickTop="1">
      <c r="A49" s="68" t="s">
        <v>1</v>
      </c>
      <c r="B49" s="68"/>
      <c r="C49" s="68"/>
      <c r="D49" s="68"/>
      <c r="E49" s="247">
        <f>SUM(E41:E48)</f>
        <v>121.91999999999999</v>
      </c>
      <c r="F49" s="18"/>
    </row>
    <row r="50" spans="1:6" s="83" customFormat="1" ht="21" thickBot="1">
      <c r="A50" s="68"/>
      <c r="B50" s="68"/>
      <c r="C50" s="68"/>
      <c r="D50" s="68"/>
      <c r="E50" s="192"/>
      <c r="F50" s="18"/>
    </row>
    <row r="51" spans="1:6" s="83" customFormat="1" ht="21" thickBot="1">
      <c r="A51" s="15" t="s">
        <v>25</v>
      </c>
      <c r="B51" s="23"/>
      <c r="C51" s="211"/>
      <c r="D51" s="23"/>
      <c r="E51" s="295">
        <f>E23+E49</f>
        <v>1862.2600000000002</v>
      </c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68">
        <f>B98</f>
        <v>3899.2400000000002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94">
        <f>E51</f>
        <v>1862.2600000000002</v>
      </c>
      <c r="F54" s="214">
        <f>E54/E53</f>
        <v>0.47759563402098876</v>
      </c>
    </row>
    <row r="55" spans="1:6" ht="20.25">
      <c r="A55" s="23" t="s">
        <v>28</v>
      </c>
      <c r="B55" s="23"/>
      <c r="C55" s="217"/>
      <c r="D55" s="217"/>
      <c r="E55" s="294">
        <f>E8</f>
        <v>2924.5599999999995</v>
      </c>
      <c r="F55" s="214">
        <f>F53-F54</f>
        <v>0.5224043659790112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86">
        <v>1564.9</v>
      </c>
      <c r="F57" s="201"/>
      <c r="H57" s="203" t="s">
        <v>1</v>
      </c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73</v>
      </c>
      <c r="B59" s="94"/>
      <c r="C59" s="68"/>
      <c r="D59" s="68"/>
      <c r="E59" s="199"/>
      <c r="F59" s="224">
        <v>0</v>
      </c>
    </row>
    <row r="60" spans="1:4" ht="20.25">
      <c r="A60" s="96"/>
      <c r="B60" s="96"/>
      <c r="C60" s="221"/>
      <c r="D60" s="222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5:7" ht="21" thickBot="1">
      <c r="E63" s="195"/>
      <c r="F63" s="219"/>
      <c r="G63" s="191"/>
    </row>
    <row r="64" spans="1:7" s="233" customFormat="1" ht="30">
      <c r="A64" s="254" t="s">
        <v>0</v>
      </c>
      <c r="B64" s="255"/>
      <c r="C64" s="255"/>
      <c r="D64" s="255"/>
      <c r="E64" s="256"/>
      <c r="F64" s="257"/>
      <c r="G64" s="11"/>
    </row>
    <row r="65" spans="1:7" s="233" customFormat="1" ht="30.75" thickBot="1">
      <c r="A65" s="258" t="s">
        <v>86</v>
      </c>
      <c r="B65" s="259"/>
      <c r="C65" s="259"/>
      <c r="D65" s="259"/>
      <c r="E65" s="260"/>
      <c r="F65" s="261"/>
      <c r="G65" s="11"/>
    </row>
    <row r="66" spans="1:8" ht="101.25">
      <c r="A66" s="225" t="s">
        <v>32</v>
      </c>
      <c r="B66" s="108" t="s">
        <v>41</v>
      </c>
      <c r="C66" s="108" t="s">
        <v>42</v>
      </c>
      <c r="D66" s="108" t="s">
        <v>33</v>
      </c>
      <c r="E66" s="108" t="s">
        <v>34</v>
      </c>
      <c r="F66" s="108" t="s">
        <v>35</v>
      </c>
      <c r="G66" s="191" t="s">
        <v>1</v>
      </c>
      <c r="H66" s="189" t="s">
        <v>1</v>
      </c>
    </row>
    <row r="67" spans="1:8" ht="21">
      <c r="A67" s="143">
        <v>41244</v>
      </c>
      <c r="B67" s="148">
        <v>32.35</v>
      </c>
      <c r="C67" s="240">
        <v>4.45</v>
      </c>
      <c r="D67" s="145">
        <v>40</v>
      </c>
      <c r="E67" s="145">
        <v>2</v>
      </c>
      <c r="F67" s="275" t="s">
        <v>58</v>
      </c>
      <c r="G67" s="227"/>
      <c r="H67" s="189" t="s">
        <v>1</v>
      </c>
    </row>
    <row r="68" spans="1:7" ht="21">
      <c r="A68" s="143">
        <v>41245</v>
      </c>
      <c r="B68" s="148">
        <v>5.93</v>
      </c>
      <c r="C68" s="142">
        <v>0.88</v>
      </c>
      <c r="D68" s="145">
        <v>30</v>
      </c>
      <c r="E68" s="275" t="s">
        <v>58</v>
      </c>
      <c r="F68" s="275" t="s">
        <v>58</v>
      </c>
      <c r="G68" s="227"/>
    </row>
    <row r="69" spans="1:7" ht="21">
      <c r="A69" s="143">
        <v>41246</v>
      </c>
      <c r="B69" s="148">
        <v>123</v>
      </c>
      <c r="C69" s="142">
        <v>13.39</v>
      </c>
      <c r="D69" s="275" t="s">
        <v>58</v>
      </c>
      <c r="E69" s="145">
        <v>16</v>
      </c>
      <c r="F69" s="145">
        <v>2</v>
      </c>
      <c r="G69" s="227" t="s">
        <v>1</v>
      </c>
    </row>
    <row r="70" spans="1:7" ht="20.25">
      <c r="A70" s="143">
        <v>41247</v>
      </c>
      <c r="B70" s="148">
        <v>203.2</v>
      </c>
      <c r="C70" s="142">
        <v>85.24</v>
      </c>
      <c r="D70" s="145">
        <v>87</v>
      </c>
      <c r="E70" s="145">
        <v>22</v>
      </c>
      <c r="F70" s="145">
        <v>1</v>
      </c>
      <c r="G70" s="227"/>
    </row>
    <row r="71" spans="1:7" ht="20.25">
      <c r="A71" s="143">
        <v>41248</v>
      </c>
      <c r="B71" s="148">
        <v>234.72</v>
      </c>
      <c r="C71" s="142">
        <v>64.96</v>
      </c>
      <c r="D71" s="145">
        <v>69</v>
      </c>
      <c r="E71" s="145">
        <v>21</v>
      </c>
      <c r="F71" s="145">
        <v>2</v>
      </c>
      <c r="G71" s="227" t="s">
        <v>1</v>
      </c>
    </row>
    <row r="72" spans="1:7" ht="21">
      <c r="A72" s="143">
        <v>41249</v>
      </c>
      <c r="B72" s="148">
        <v>289.66</v>
      </c>
      <c r="C72" s="142">
        <v>56.41</v>
      </c>
      <c r="D72" s="145">
        <v>60</v>
      </c>
      <c r="E72" s="145">
        <v>33</v>
      </c>
      <c r="F72" s="275" t="s">
        <v>58</v>
      </c>
      <c r="G72" s="227"/>
    </row>
    <row r="73" spans="1:7" ht="21">
      <c r="A73" s="143">
        <v>41250</v>
      </c>
      <c r="B73" s="148">
        <v>203.97</v>
      </c>
      <c r="C73" s="142">
        <v>60.09</v>
      </c>
      <c r="D73" s="145">
        <v>87</v>
      </c>
      <c r="E73" s="145">
        <v>27</v>
      </c>
      <c r="F73" s="275" t="s">
        <v>58</v>
      </c>
      <c r="G73" s="227"/>
    </row>
    <row r="74" spans="1:7" ht="21">
      <c r="A74" s="143">
        <v>41251</v>
      </c>
      <c r="B74" s="148">
        <v>38.57</v>
      </c>
      <c r="C74" s="142">
        <v>7.9</v>
      </c>
      <c r="D74" s="145">
        <v>71</v>
      </c>
      <c r="E74" s="145">
        <v>2</v>
      </c>
      <c r="F74" s="275" t="s">
        <v>58</v>
      </c>
      <c r="G74" s="227" t="s">
        <v>1</v>
      </c>
    </row>
    <row r="75" spans="1:7" ht="21">
      <c r="A75" s="143">
        <v>41252</v>
      </c>
      <c r="B75" s="148">
        <v>11.05</v>
      </c>
      <c r="C75" s="142">
        <v>5.84</v>
      </c>
      <c r="D75" s="145">
        <v>64</v>
      </c>
      <c r="E75" s="275" t="s">
        <v>58</v>
      </c>
      <c r="F75" s="275" t="s">
        <v>58</v>
      </c>
      <c r="G75" s="227"/>
    </row>
    <row r="76" spans="1:8" ht="21">
      <c r="A76" s="143">
        <v>41253</v>
      </c>
      <c r="B76" s="148">
        <v>138.83</v>
      </c>
      <c r="C76" s="142">
        <v>38.63</v>
      </c>
      <c r="D76" s="275" t="s">
        <v>58</v>
      </c>
      <c r="E76" s="145">
        <v>23</v>
      </c>
      <c r="F76" s="145">
        <v>1</v>
      </c>
      <c r="G76" s="227" t="s">
        <v>1</v>
      </c>
      <c r="H76" s="307"/>
    </row>
    <row r="77" spans="1:7" ht="21">
      <c r="A77" s="143">
        <v>41254</v>
      </c>
      <c r="B77" s="148">
        <v>255.34</v>
      </c>
      <c r="C77" s="142">
        <v>83.18</v>
      </c>
      <c r="D77" s="145">
        <v>146</v>
      </c>
      <c r="E77" s="145">
        <v>21</v>
      </c>
      <c r="F77" s="275" t="s">
        <v>58</v>
      </c>
      <c r="G77" s="227"/>
    </row>
    <row r="78" spans="1:7" ht="20.25">
      <c r="A78" s="143">
        <v>41255</v>
      </c>
      <c r="B78" s="148">
        <v>342.52</v>
      </c>
      <c r="C78" s="142">
        <v>46.93</v>
      </c>
      <c r="D78" s="145">
        <v>77</v>
      </c>
      <c r="E78" s="145">
        <v>17</v>
      </c>
      <c r="F78" s="145">
        <v>2</v>
      </c>
      <c r="G78" s="227"/>
    </row>
    <row r="79" spans="1:7" ht="20.25">
      <c r="A79" s="143">
        <v>41256</v>
      </c>
      <c r="B79" s="148">
        <v>309.26</v>
      </c>
      <c r="C79" s="142">
        <v>58</v>
      </c>
      <c r="D79" s="145">
        <v>97</v>
      </c>
      <c r="E79" s="145">
        <v>24</v>
      </c>
      <c r="F79" s="145">
        <v>1</v>
      </c>
      <c r="G79" s="227"/>
    </row>
    <row r="80" spans="1:7" ht="20.25">
      <c r="A80" s="143">
        <v>41257</v>
      </c>
      <c r="B80" s="148">
        <v>163.94</v>
      </c>
      <c r="C80" s="142">
        <v>37.04</v>
      </c>
      <c r="D80" s="145">
        <v>78</v>
      </c>
      <c r="E80" s="145">
        <v>15</v>
      </c>
      <c r="F80" s="145">
        <v>1</v>
      </c>
      <c r="G80" s="227"/>
    </row>
    <row r="81" spans="1:7" ht="21">
      <c r="A81" s="143">
        <v>41258</v>
      </c>
      <c r="B81" s="148">
        <v>109.19</v>
      </c>
      <c r="C81" s="142">
        <v>8</v>
      </c>
      <c r="D81" s="145">
        <v>73</v>
      </c>
      <c r="E81" s="145">
        <v>1</v>
      </c>
      <c r="F81" s="275" t="s">
        <v>58</v>
      </c>
      <c r="G81" s="227"/>
    </row>
    <row r="82" spans="1:7" ht="21">
      <c r="A82" s="143">
        <v>41259</v>
      </c>
      <c r="B82" s="148">
        <v>6.04</v>
      </c>
      <c r="C82" s="142">
        <v>3.04</v>
      </c>
      <c r="D82" s="145">
        <v>30</v>
      </c>
      <c r="E82" s="275" t="s">
        <v>58</v>
      </c>
      <c r="F82" s="275" t="s">
        <v>58</v>
      </c>
      <c r="G82" s="227"/>
    </row>
    <row r="83" spans="1:7" ht="20.25">
      <c r="A83" s="143">
        <v>41260</v>
      </c>
      <c r="B83" s="148">
        <v>146.01</v>
      </c>
      <c r="C83" s="142">
        <v>24.16</v>
      </c>
      <c r="D83" s="145">
        <v>1</v>
      </c>
      <c r="E83" s="145">
        <v>19</v>
      </c>
      <c r="F83" s="145">
        <v>1</v>
      </c>
      <c r="G83" s="227" t="s">
        <v>1</v>
      </c>
    </row>
    <row r="84" spans="1:7" ht="21">
      <c r="A84" s="143">
        <v>41261</v>
      </c>
      <c r="B84" s="148">
        <v>167.36</v>
      </c>
      <c r="C84" s="142">
        <v>38.35</v>
      </c>
      <c r="D84" s="145">
        <v>83</v>
      </c>
      <c r="E84" s="145">
        <v>19</v>
      </c>
      <c r="F84" s="275" t="s">
        <v>58</v>
      </c>
      <c r="G84" s="227"/>
    </row>
    <row r="85" spans="1:7" ht="20.25">
      <c r="A85" s="143">
        <v>41262</v>
      </c>
      <c r="B85" s="148">
        <v>175.38</v>
      </c>
      <c r="C85" s="142">
        <v>45.66</v>
      </c>
      <c r="D85" s="145">
        <v>93</v>
      </c>
      <c r="E85" s="145">
        <v>19</v>
      </c>
      <c r="F85" s="145">
        <v>2</v>
      </c>
      <c r="G85" s="227"/>
    </row>
    <row r="86" spans="1:7" ht="21">
      <c r="A86" s="143">
        <v>41263</v>
      </c>
      <c r="B86" s="148">
        <v>217.61</v>
      </c>
      <c r="C86" s="142">
        <v>26.26</v>
      </c>
      <c r="D86" s="145">
        <v>72</v>
      </c>
      <c r="E86" s="145">
        <v>27</v>
      </c>
      <c r="F86" s="275" t="s">
        <v>58</v>
      </c>
      <c r="G86" s="227" t="s">
        <v>1</v>
      </c>
    </row>
    <row r="87" spans="1:8" ht="20.25">
      <c r="A87" s="143">
        <v>41264</v>
      </c>
      <c r="B87" s="148">
        <v>134.16</v>
      </c>
      <c r="C87" s="142">
        <v>41.97</v>
      </c>
      <c r="D87" s="145">
        <v>40</v>
      </c>
      <c r="E87" s="145">
        <v>18</v>
      </c>
      <c r="F87" s="145">
        <v>1</v>
      </c>
      <c r="G87" s="227"/>
      <c r="H87" s="189" t="s">
        <v>1</v>
      </c>
    </row>
    <row r="88" spans="1:7" ht="21">
      <c r="A88" s="143">
        <v>41265</v>
      </c>
      <c r="B88" s="148">
        <v>12.52</v>
      </c>
      <c r="C88" s="142">
        <v>3.52</v>
      </c>
      <c r="D88" s="145">
        <v>29</v>
      </c>
      <c r="E88" s="145">
        <v>1</v>
      </c>
      <c r="F88" s="275" t="s">
        <v>58</v>
      </c>
      <c r="G88" s="227" t="s">
        <v>1</v>
      </c>
    </row>
    <row r="89" spans="1:8" ht="21">
      <c r="A89" s="143">
        <v>41266</v>
      </c>
      <c r="B89" s="148">
        <v>1.63</v>
      </c>
      <c r="C89" s="142">
        <v>1.36</v>
      </c>
      <c r="D89" s="145">
        <v>8</v>
      </c>
      <c r="E89" s="275" t="s">
        <v>58</v>
      </c>
      <c r="F89" s="275" t="s">
        <v>58</v>
      </c>
      <c r="G89" s="227" t="s">
        <v>1</v>
      </c>
      <c r="H89" s="189" t="s">
        <v>1</v>
      </c>
    </row>
    <row r="90" spans="1:7" ht="21">
      <c r="A90" s="143">
        <v>41267</v>
      </c>
      <c r="B90" s="148">
        <v>108.69</v>
      </c>
      <c r="C90" s="142">
        <v>9.79</v>
      </c>
      <c r="D90" s="275" t="s">
        <v>58</v>
      </c>
      <c r="E90" s="145">
        <v>15</v>
      </c>
      <c r="F90" s="145">
        <v>1</v>
      </c>
      <c r="G90" s="227" t="s">
        <v>1</v>
      </c>
    </row>
    <row r="91" spans="1:7" ht="21">
      <c r="A91" s="143">
        <v>41268</v>
      </c>
      <c r="B91" s="275" t="s">
        <v>58</v>
      </c>
      <c r="C91" s="275" t="s">
        <v>58</v>
      </c>
      <c r="D91" s="275" t="s">
        <v>58</v>
      </c>
      <c r="E91" s="275" t="s">
        <v>58</v>
      </c>
      <c r="F91" s="275" t="s">
        <v>58</v>
      </c>
      <c r="G91" s="227"/>
    </row>
    <row r="92" spans="1:7" ht="21">
      <c r="A92" s="143">
        <v>41269</v>
      </c>
      <c r="B92" s="148">
        <v>86.25</v>
      </c>
      <c r="C92" s="142">
        <v>9.69</v>
      </c>
      <c r="D92" s="145">
        <v>48</v>
      </c>
      <c r="E92" s="145">
        <v>8</v>
      </c>
      <c r="F92" s="275" t="s">
        <v>58</v>
      </c>
      <c r="G92" s="227"/>
    </row>
    <row r="93" spans="1:7" ht="21">
      <c r="A93" s="143">
        <v>41270</v>
      </c>
      <c r="B93" s="148">
        <v>119.18</v>
      </c>
      <c r="C93" s="142">
        <v>16.95</v>
      </c>
      <c r="D93" s="145">
        <v>79</v>
      </c>
      <c r="E93" s="145">
        <v>16</v>
      </c>
      <c r="F93" s="275" t="s">
        <v>58</v>
      </c>
      <c r="G93" s="227"/>
    </row>
    <row r="94" spans="1:8" ht="20.25">
      <c r="A94" s="143">
        <v>41271</v>
      </c>
      <c r="B94" s="148">
        <v>196.48</v>
      </c>
      <c r="C94" s="142">
        <v>14.08</v>
      </c>
      <c r="D94" s="145">
        <v>89</v>
      </c>
      <c r="E94" s="145">
        <v>23</v>
      </c>
      <c r="F94" s="145">
        <v>3</v>
      </c>
      <c r="G94" s="227"/>
      <c r="H94" s="189" t="s">
        <v>1</v>
      </c>
    </row>
    <row r="95" spans="1:9" ht="21" customHeight="1">
      <c r="A95" s="143">
        <v>41272</v>
      </c>
      <c r="B95" s="148">
        <v>59.56</v>
      </c>
      <c r="C95" s="142">
        <v>6.72</v>
      </c>
      <c r="D95" s="145">
        <v>65</v>
      </c>
      <c r="E95" s="145">
        <v>4</v>
      </c>
      <c r="F95" s="275" t="s">
        <v>58</v>
      </c>
      <c r="G95" s="227"/>
      <c r="I95" s="189" t="s">
        <v>1</v>
      </c>
    </row>
    <row r="96" spans="1:7" ht="21" customHeight="1">
      <c r="A96" s="143">
        <v>41273</v>
      </c>
      <c r="B96" s="148">
        <v>6.84</v>
      </c>
      <c r="C96" s="142">
        <v>3.28</v>
      </c>
      <c r="D96" s="145">
        <v>50</v>
      </c>
      <c r="E96" s="275" t="s">
        <v>58</v>
      </c>
      <c r="F96" s="275" t="s">
        <v>58</v>
      </c>
      <c r="G96" s="227"/>
    </row>
    <row r="97" spans="1:7" ht="21" customHeight="1">
      <c r="A97" s="143">
        <v>41274</v>
      </c>
      <c r="B97" s="275" t="s">
        <v>58</v>
      </c>
      <c r="C97" s="275" t="s">
        <v>58</v>
      </c>
      <c r="D97" s="145">
        <v>23</v>
      </c>
      <c r="E97" s="275" t="s">
        <v>58</v>
      </c>
      <c r="F97" s="275" t="s">
        <v>58</v>
      </c>
      <c r="G97" s="227"/>
    </row>
    <row r="98" spans="1:6" ht="20.25">
      <c r="A98" s="189" t="s">
        <v>36</v>
      </c>
      <c r="B98" s="141">
        <f>SUM(B67:B97)</f>
        <v>3899.2400000000002</v>
      </c>
      <c r="C98" s="141">
        <f>SUM(C67:C97)</f>
        <v>815.7699999999999</v>
      </c>
      <c r="D98" s="251">
        <f>SUM(D67:D97)</f>
        <v>1689</v>
      </c>
      <c r="E98" s="238">
        <f>SUM(E67:E97)</f>
        <v>393</v>
      </c>
      <c r="F98" s="238">
        <f>SUM(F67:F97)</f>
        <v>18</v>
      </c>
    </row>
    <row r="99" spans="1:6" ht="20.25">
      <c r="A99" s="115"/>
      <c r="B99" s="115"/>
      <c r="C99" s="204"/>
      <c r="D99" s="204"/>
      <c r="E99" s="229"/>
      <c r="F99" s="237"/>
    </row>
    <row r="100" spans="3:7" ht="20.25">
      <c r="C100" s="230"/>
      <c r="G100" s="189" t="s">
        <v>1</v>
      </c>
    </row>
    <row r="101" ht="20.25">
      <c r="F101" s="189" t="s">
        <v>1</v>
      </c>
    </row>
    <row r="102" ht="20.25">
      <c r="H102" s="189" t="s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26"/>
  <sheetViews>
    <sheetView zoomScale="75" zoomScaleNormal="75" zoomScalePageLayoutView="0" workbookViewId="0" topLeftCell="A5">
      <selection activeCell="B21" sqref="B21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18.8515625" style="0" customWidth="1"/>
    <col min="5" max="5" width="33.140625" style="0" customWidth="1"/>
    <col min="6" max="6" width="41.421875" style="0" customWidth="1"/>
  </cols>
  <sheetData>
    <row r="1" spans="1:5" ht="26.25">
      <c r="A1" s="64" t="s">
        <v>0</v>
      </c>
      <c r="B1" s="65"/>
      <c r="C1" s="160"/>
      <c r="D1" s="65"/>
      <c r="E1" s="308"/>
    </row>
    <row r="2" spans="1:9" ht="56.25" customHeight="1">
      <c r="A2" s="309" t="s">
        <v>2</v>
      </c>
      <c r="B2" s="120"/>
      <c r="C2" s="162"/>
      <c r="D2" s="120"/>
      <c r="E2" s="310" t="s">
        <v>74</v>
      </c>
      <c r="I2" s="270" t="s">
        <v>1</v>
      </c>
    </row>
    <row r="3" spans="1:5" ht="26.25" customHeight="1" thickBot="1">
      <c r="A3" s="284" t="s">
        <v>76</v>
      </c>
      <c r="B3" s="157"/>
      <c r="C3" s="293" t="s">
        <v>80</v>
      </c>
      <c r="D3" s="292"/>
      <c r="E3" s="311" t="s">
        <v>79</v>
      </c>
    </row>
    <row r="4" spans="1:6" ht="25.5" customHeight="1">
      <c r="A4" s="158" t="s">
        <v>3</v>
      </c>
      <c r="B4" s="158"/>
      <c r="C4" s="247">
        <f>'JAN 12'!E5+'FEB 12'!E5+'MAR 12'!E5+'APR 12'!E5+'MAY 12'!E5+'JUNE 12'!E5</f>
        <v>3675.02</v>
      </c>
      <c r="D4" s="127">
        <f>C4/C7</f>
        <v>0.21741949606280578</v>
      </c>
      <c r="E4" s="281">
        <f>C4*3.75</f>
        <v>13781.325</v>
      </c>
      <c r="F4" s="281"/>
    </row>
    <row r="5" spans="1:6" ht="25.5" customHeight="1">
      <c r="A5" s="158" t="s">
        <v>40</v>
      </c>
      <c r="B5" s="33"/>
      <c r="C5" s="247">
        <f>'JAN 12'!E6+'FEB 12'!E6+'MAR 12'!E6+'APR 12'!E6+'MAY 12'!E6+'JUNE 12'!E6</f>
        <v>4137.32</v>
      </c>
      <c r="D5" s="127">
        <f>C5/C7</f>
        <v>0.2447698323956244</v>
      </c>
      <c r="E5" s="281">
        <f>C5*3.75</f>
        <v>15514.949999999999</v>
      </c>
      <c r="F5" s="281"/>
    </row>
    <row r="6" spans="1:6" ht="25.5" customHeight="1" thickBot="1">
      <c r="A6" s="158" t="s">
        <v>4</v>
      </c>
      <c r="B6" s="158"/>
      <c r="C6" s="286">
        <f>'JAN 12'!E7+'FEB 12'!E7+'MAR 12'!E7+'APR 12'!E7+'MAY 12'!E7+'JUNE 12'!E7</f>
        <v>9090.56</v>
      </c>
      <c r="D6" s="127">
        <f>C6/C7</f>
        <v>0.5378106715415697</v>
      </c>
      <c r="E6" s="282">
        <f>C6*3.75</f>
        <v>34089.6</v>
      </c>
      <c r="F6" s="288"/>
    </row>
    <row r="7" spans="1:5" ht="22.5" customHeight="1" thickBot="1" thickTop="1">
      <c r="A7" s="158" t="s">
        <v>28</v>
      </c>
      <c r="B7" s="83"/>
      <c r="C7" s="247">
        <f>SUM(C4:C6)</f>
        <v>16902.9</v>
      </c>
      <c r="D7" s="159"/>
      <c r="E7" s="281">
        <f>SUM(E4:E6)</f>
        <v>63385.875</v>
      </c>
    </row>
    <row r="8" spans="1:6" ht="31.5" customHeight="1">
      <c r="A8" s="161"/>
      <c r="B8" s="161"/>
      <c r="C8" s="287"/>
      <c r="D8" s="161"/>
      <c r="E8" s="161"/>
      <c r="F8" s="290" t="s">
        <v>78</v>
      </c>
    </row>
    <row r="9" spans="1:6" ht="29.25" customHeight="1" thickBot="1">
      <c r="A9" s="270" t="s">
        <v>1</v>
      </c>
      <c r="C9" s="280"/>
      <c r="F9" s="291">
        <f>E7+E15</f>
        <v>144233.4875</v>
      </c>
    </row>
    <row r="10" spans="1:6" ht="41.25" customHeight="1">
      <c r="A10" s="315" t="s">
        <v>2</v>
      </c>
      <c r="B10" s="312"/>
      <c r="C10" s="313"/>
      <c r="D10" s="312"/>
      <c r="E10" s="314" t="s">
        <v>74</v>
      </c>
      <c r="F10" s="289"/>
    </row>
    <row r="11" spans="1:5" ht="27.75" customHeight="1" thickBot="1">
      <c r="A11" s="284" t="s">
        <v>77</v>
      </c>
      <c r="B11" s="283"/>
      <c r="C11" s="293" t="s">
        <v>80</v>
      </c>
      <c r="D11" s="283"/>
      <c r="E11" s="311" t="s">
        <v>75</v>
      </c>
    </row>
    <row r="12" spans="1:5" ht="25.5" customHeight="1">
      <c r="A12" s="158" t="s">
        <v>3</v>
      </c>
      <c r="C12" s="247">
        <f>'JULY 12'!E5+'AUG 12'!E5+'SEPT 12'!E5+'OCT 12'!E5+'NOV 12'!E5+'DEC 12'!E5</f>
        <v>1740.5100000000002</v>
      </c>
      <c r="D12" s="127">
        <f>C12/C15</f>
        <v>0.10225932769505097</v>
      </c>
      <c r="E12" s="281">
        <f>C12*4.75</f>
        <v>8267.4225</v>
      </c>
    </row>
    <row r="13" spans="1:5" ht="25.5" customHeight="1">
      <c r="A13" s="158" t="s">
        <v>40</v>
      </c>
      <c r="C13" s="247">
        <f>'JULY 12'!E6+'AUG 12'!E6+'SEPT 12'!E6+'OCT 12'!E6+'NOV 12'!E6+'DEC 12'!E6</f>
        <v>5107.8</v>
      </c>
      <c r="D13" s="127">
        <f>C13/C15</f>
        <v>0.3000960603505762</v>
      </c>
      <c r="E13" s="281">
        <f>C13*4.75</f>
        <v>24262.05</v>
      </c>
    </row>
    <row r="14" spans="1:5" ht="25.5" customHeight="1" thickBot="1">
      <c r="A14" s="158" t="s">
        <v>4</v>
      </c>
      <c r="C14" s="286">
        <f>'JULY 12'!E7+'AUG 12'!E7+'SEPT 12'!E7+'OCT 12'!E7+'NOV 12'!E7+'DEC 12'!E7</f>
        <v>10172.240000000002</v>
      </c>
      <c r="D14" s="127">
        <f>C14/C15</f>
        <v>0.5976446119543728</v>
      </c>
      <c r="E14" s="282">
        <f>C14*4.75</f>
        <v>48318.14000000001</v>
      </c>
    </row>
    <row r="15" spans="1:5" ht="25.5" customHeight="1" thickTop="1">
      <c r="A15" s="158" t="s">
        <v>28</v>
      </c>
      <c r="C15" s="285">
        <f>SUM(C12:C14)</f>
        <v>17020.550000000003</v>
      </c>
      <c r="E15" s="281">
        <f>SUM(E12:E14)</f>
        <v>80847.6125</v>
      </c>
    </row>
    <row r="16" ht="25.5" customHeight="1"/>
    <row r="18" ht="18.75" customHeight="1">
      <c r="A18" s="119">
        <v>41283</v>
      </c>
    </row>
    <row r="26" ht="12.75">
      <c r="B26" t="s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17BF63"/>
    <pageSetUpPr fitToPage="1"/>
  </sheetPr>
  <dimension ref="A1:N1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6.28125" style="0" customWidth="1"/>
    <col min="2" max="2" width="12.57421875" style="0" customWidth="1"/>
    <col min="3" max="3" width="16.28125" style="0" customWidth="1"/>
    <col min="4" max="4" width="13.421875" style="0" customWidth="1"/>
    <col min="5" max="5" width="22.7109375" style="0" customWidth="1"/>
  </cols>
  <sheetData>
    <row r="1" spans="1:14" ht="27" customHeight="1">
      <c r="A1" s="164" t="s">
        <v>0</v>
      </c>
      <c r="B1" s="165"/>
      <c r="C1" s="165"/>
      <c r="D1" s="166"/>
      <c r="E1" s="156"/>
      <c r="F1" s="156"/>
      <c r="G1" s="137"/>
      <c r="H1" s="137"/>
      <c r="I1" s="137"/>
      <c r="J1" s="137"/>
      <c r="K1" s="136"/>
      <c r="L1" s="136"/>
      <c r="M1" s="136"/>
      <c r="N1" s="136"/>
    </row>
    <row r="2" spans="1:10" ht="21" customHeight="1">
      <c r="A2" s="186" t="s">
        <v>53</v>
      </c>
      <c r="B2" s="167"/>
      <c r="C2" s="167"/>
      <c r="D2" s="168"/>
      <c r="E2" s="155"/>
      <c r="F2" s="155"/>
      <c r="G2" s="137"/>
      <c r="H2" s="137"/>
      <c r="I2" s="137"/>
      <c r="J2" s="137"/>
    </row>
    <row r="3" spans="1:12" ht="19.5" customHeight="1" thickBot="1">
      <c r="A3" s="169" t="s">
        <v>2</v>
      </c>
      <c r="B3" s="170"/>
      <c r="C3" s="170"/>
      <c r="D3" s="171"/>
      <c r="E3" s="269" t="s">
        <v>61</v>
      </c>
      <c r="F3" s="156"/>
      <c r="G3" s="138"/>
      <c r="H3" s="138"/>
      <c r="I3" s="138"/>
      <c r="J3" s="138"/>
      <c r="K3" s="138"/>
      <c r="L3" s="138"/>
    </row>
    <row r="4" spans="1:5" s="135" customFormat="1" ht="21" customHeight="1">
      <c r="A4" s="172" t="s">
        <v>3</v>
      </c>
      <c r="B4" s="172"/>
      <c r="C4" s="173">
        <v>7018.16</v>
      </c>
      <c r="D4" s="174">
        <v>0.19944957945460395</v>
      </c>
      <c r="E4" s="279">
        <f>C4*3.75</f>
        <v>26318.1</v>
      </c>
    </row>
    <row r="5" spans="1:5" s="135" customFormat="1" ht="20.25" customHeight="1">
      <c r="A5" s="172" t="s">
        <v>40</v>
      </c>
      <c r="B5" s="172"/>
      <c r="C5" s="173">
        <v>8739.37</v>
      </c>
      <c r="D5" s="174">
        <v>0.24836476671922303</v>
      </c>
      <c r="E5" s="279">
        <f>C5*3.75</f>
        <v>32772.637500000004</v>
      </c>
    </row>
    <row r="6" spans="1:5" s="135" customFormat="1" ht="20.25" customHeight="1" thickBot="1">
      <c r="A6" s="172" t="s">
        <v>4</v>
      </c>
      <c r="B6" s="172"/>
      <c r="C6" s="175">
        <v>19430.11</v>
      </c>
      <c r="D6" s="176">
        <v>0.5521856538261731</v>
      </c>
      <c r="E6" s="279">
        <f>C6*3.75</f>
        <v>72862.9125</v>
      </c>
    </row>
    <row r="7" spans="1:5" s="135" customFormat="1" ht="21.75" customHeight="1" thickTop="1">
      <c r="A7" s="172" t="s">
        <v>28</v>
      </c>
      <c r="B7" s="172"/>
      <c r="C7" s="173">
        <v>35187.64</v>
      </c>
      <c r="D7" s="173"/>
      <c r="E7" s="177"/>
    </row>
    <row r="8" spans="1:5" ht="23.25">
      <c r="A8" s="177"/>
      <c r="B8" s="177"/>
      <c r="C8" s="178"/>
      <c r="D8" s="178"/>
      <c r="E8" s="177"/>
    </row>
    <row r="9" spans="3:4" ht="12.75">
      <c r="C9" s="139"/>
      <c r="D9" s="139"/>
    </row>
    <row r="14" ht="12.75">
      <c r="A14" s="140">
        <v>40918</v>
      </c>
    </row>
    <row r="18" ht="12.75">
      <c r="A18" s="270" t="s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FF"/>
    <pageSetUpPr fitToPage="1"/>
  </sheetPr>
  <dimension ref="A1:E15"/>
  <sheetViews>
    <sheetView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77.28125" style="0" customWidth="1"/>
    <col min="2" max="2" width="14.8515625" style="0" customWidth="1"/>
    <col min="3" max="3" width="22.28125" style="0" customWidth="1"/>
    <col min="4" max="4" width="21.57421875" style="0" customWidth="1"/>
  </cols>
  <sheetData>
    <row r="1" spans="1:5" ht="26.25">
      <c r="A1" s="179" t="s">
        <v>0</v>
      </c>
      <c r="B1" s="180"/>
      <c r="C1" s="181"/>
      <c r="D1" s="122"/>
      <c r="E1" s="123"/>
    </row>
    <row r="2" spans="1:5" ht="26.25">
      <c r="A2" s="187" t="s">
        <v>54</v>
      </c>
      <c r="B2" s="121"/>
      <c r="C2" s="182"/>
      <c r="D2" s="122"/>
      <c r="E2" s="123"/>
    </row>
    <row r="3" spans="1:5" ht="27.75" customHeight="1" thickBot="1">
      <c r="A3" s="183" t="s">
        <v>2</v>
      </c>
      <c r="B3" s="184"/>
      <c r="C3" s="185"/>
      <c r="D3" s="124"/>
      <c r="E3" s="123"/>
    </row>
    <row r="4" spans="1:5" ht="25.5" customHeight="1">
      <c r="A4" s="125" t="s">
        <v>3</v>
      </c>
      <c r="B4" s="125"/>
      <c r="C4" s="126">
        <f>'[2]JAN REV '!$E$5+'[2]FEB REV'!$E$5+'[2]MARCH REV'!$E$5+'[2]APRIL REV'!$E$5+'[2]MAY REV'!$E$5+'[2]JUNE REV'!$E$5+'[2]JULY REV'!$E$5+'[2]AUG REV'!$E$5+'[2]SEPT 10'!$E$5+'[2]OCT 10'!$E$5+'[2]NOV 10'!$E$5+'[2]DEC 10'!$E$5</f>
        <v>5991.3</v>
      </c>
      <c r="D4" s="127">
        <f>C4/C7</f>
        <v>0.1670663491514648</v>
      </c>
      <c r="E4" s="123"/>
    </row>
    <row r="5" spans="1:5" ht="25.5" customHeight="1">
      <c r="A5" s="125" t="s">
        <v>40</v>
      </c>
      <c r="B5" s="128"/>
      <c r="C5" s="126">
        <f>'[2]JAN REV '!$E$6+'[2]FEB REV'!$E$6+'[2]MARCH REV'!$E$6+'[2]APRIL REV'!$E$6+'[2]MAY REV'!$E$6+'[2]JUNE REV'!$E$6+'[2]JULY REV'!$E$6+'[2]AUG REV'!$E$6+'[2]SEPT 10'!$E$6+'[2]OCT 10'!$E$6+'[2]NOV 10'!$E$6+'[2]DEC 10'!$E$6</f>
        <v>10247.77</v>
      </c>
      <c r="D5" s="127">
        <f>C5/C7</f>
        <v>0.28575726817951136</v>
      </c>
      <c r="E5" s="123"/>
    </row>
    <row r="6" spans="1:5" ht="25.5" customHeight="1" thickBot="1">
      <c r="A6" s="125" t="s">
        <v>4</v>
      </c>
      <c r="B6" s="125"/>
      <c r="C6" s="129">
        <f>'[2]JAN REV '!$E$7+'[2]FEB REV'!$E$7+'[2]MARCH REV'!$E$7+'[2]APRIL REV'!$E$7+'[2]MAY REV'!$E$7+'[2]JUNE REV'!$E$7+'[2]JULY REV'!$E$7+'[2]AUG REV'!$E$7+'[2]SEPT 10'!$E$7+'[2]OCT 10'!$E$7+'[2]NOV 10'!$E$7+'[2]DEC 10'!$E$7</f>
        <v>19622.73</v>
      </c>
      <c r="D6" s="127">
        <f>C6/C7</f>
        <v>0.5471763826690238</v>
      </c>
      <c r="E6" s="123"/>
    </row>
    <row r="7" spans="1:5" ht="25.5" customHeight="1" thickBot="1" thickTop="1">
      <c r="A7" s="125" t="s">
        <v>28</v>
      </c>
      <c r="B7" s="130"/>
      <c r="C7" s="131">
        <f>SUM(C4:C6)</f>
        <v>35861.8</v>
      </c>
      <c r="D7" s="124"/>
      <c r="E7" s="123"/>
    </row>
    <row r="8" spans="1:5" ht="12.75">
      <c r="A8" s="123"/>
      <c r="B8" s="123"/>
      <c r="C8" s="123"/>
      <c r="D8" s="123"/>
      <c r="E8" s="123"/>
    </row>
    <row r="9" spans="1:5" ht="12.75">
      <c r="A9" s="123"/>
      <c r="B9" s="123"/>
      <c r="C9" s="123"/>
      <c r="D9" s="123"/>
      <c r="E9" s="123"/>
    </row>
    <row r="10" spans="1:5" ht="31.5" customHeight="1">
      <c r="A10" s="132"/>
      <c r="B10" s="123"/>
      <c r="C10" s="123"/>
      <c r="D10" s="123"/>
      <c r="E10" s="123"/>
    </row>
    <row r="11" spans="1:5" ht="12.75">
      <c r="A11" s="123"/>
      <c r="B11" s="123"/>
      <c r="C11" s="123"/>
      <c r="D11" s="123"/>
      <c r="E11" s="123"/>
    </row>
    <row r="12" spans="1:5" ht="12.75">
      <c r="A12" s="123"/>
      <c r="B12" s="123"/>
      <c r="C12" s="123"/>
      <c r="D12" s="123"/>
      <c r="E12" s="123"/>
    </row>
    <row r="13" spans="1:5" ht="12.75">
      <c r="A13" s="123"/>
      <c r="B13" s="123"/>
      <c r="C13" s="123"/>
      <c r="D13" s="123"/>
      <c r="E13" s="123"/>
    </row>
    <row r="14" spans="1:5" ht="18.75" customHeight="1">
      <c r="A14" s="133">
        <v>40897</v>
      </c>
      <c r="B14" s="123"/>
      <c r="C14" s="123"/>
      <c r="D14" s="123"/>
      <c r="E14" s="123"/>
    </row>
    <row r="15" spans="1:5" ht="12.75">
      <c r="A15" s="123"/>
      <c r="B15" s="123"/>
      <c r="C15" s="123"/>
      <c r="D15" s="123"/>
      <c r="E15" s="123"/>
    </row>
  </sheetData>
  <sheetProtection/>
  <printOptions horizontalCentered="1"/>
  <pageMargins left="0.5" right="0" top="0.75" bottom="0.5" header="0.3" footer="0.3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="75" zoomScaleNormal="75" zoomScalePageLayoutView="0" workbookViewId="0" topLeftCell="A18">
      <selection activeCell="H16" sqref="H16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6.57421875" style="189" customWidth="1"/>
    <col min="5" max="5" width="15.7109375" style="228" customWidth="1"/>
    <col min="6" max="6" width="15.71093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27.75">
      <c r="A1" s="1" t="s">
        <v>0</v>
      </c>
      <c r="B1" s="55"/>
      <c r="C1" s="55"/>
      <c r="D1" s="55"/>
      <c r="E1" s="231"/>
      <c r="F1" s="232"/>
      <c r="G1" s="11"/>
    </row>
    <row r="2" spans="1:7" s="233" customFormat="1" ht="28.5" thickBot="1">
      <c r="A2" s="7" t="s">
        <v>57</v>
      </c>
      <c r="B2" s="56"/>
      <c r="C2" s="56"/>
      <c r="D2" s="56"/>
      <c r="E2" s="234"/>
      <c r="F2" s="235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695.81</v>
      </c>
      <c r="F5" s="193">
        <f>E5/E8</f>
        <v>0.26195199999999996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668.28</v>
      </c>
      <c r="F6" s="193">
        <f>E6/E8</f>
        <v>0.25158776470588234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1292.16</v>
      </c>
      <c r="F7" s="193">
        <f>E7/E8</f>
        <v>0.4864602352941177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2656.25</v>
      </c>
      <c r="F8" s="18"/>
      <c r="H8" s="194"/>
    </row>
    <row r="9" spans="1:8" s="83" customFormat="1" ht="20.25">
      <c r="A9" s="68"/>
      <c r="C9" s="68"/>
      <c r="D9" s="68"/>
      <c r="E9" s="192"/>
      <c r="F9" s="18"/>
      <c r="H9" s="194"/>
    </row>
    <row r="10" spans="1:8" s="83" customFormat="1" ht="21" thickBot="1">
      <c r="A10" s="23"/>
      <c r="B10" s="23"/>
      <c r="C10" s="68"/>
      <c r="D10" s="68"/>
      <c r="F10" s="197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73.51</v>
      </c>
      <c r="F12" s="201"/>
      <c r="G12" s="83" t="s">
        <v>1</v>
      </c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525.32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73.06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12.05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107.66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43.34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308.13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42">
        <v>6.76</v>
      </c>
      <c r="F21" s="201"/>
      <c r="G21" s="83" t="s">
        <v>1</v>
      </c>
    </row>
    <row r="22" spans="1:6" s="83" customFormat="1" ht="21" thickBot="1">
      <c r="A22" s="158"/>
      <c r="B22" s="158"/>
      <c r="C22" s="202"/>
      <c r="D22" s="202"/>
      <c r="E22" s="243">
        <f>SUM(E12:E21)</f>
        <v>1149.8300000000002</v>
      </c>
      <c r="F22" s="201"/>
    </row>
    <row r="23" spans="1:6" s="83" customFormat="1" ht="21" thickBot="1">
      <c r="A23" s="158"/>
      <c r="B23" s="158"/>
      <c r="C23" s="202"/>
      <c r="D23" s="202"/>
      <c r="E23" s="192"/>
      <c r="F23" s="201"/>
    </row>
    <row r="24" spans="1:6" s="83" customFormat="1" ht="21" thickBot="1">
      <c r="A24" s="205" t="s">
        <v>51</v>
      </c>
      <c r="B24" s="206"/>
      <c r="C24" s="207"/>
      <c r="D24" s="207"/>
      <c r="E24" s="208"/>
      <c r="F24" s="201" t="s">
        <v>10</v>
      </c>
    </row>
    <row r="25" ht="20.25">
      <c r="E25" s="239"/>
    </row>
    <row r="26" spans="1:6" s="83" customFormat="1" ht="20.25">
      <c r="A26" s="189" t="s">
        <v>37</v>
      </c>
      <c r="B26" s="189"/>
      <c r="C26" s="204"/>
      <c r="D26" s="204"/>
      <c r="E26" s="248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48">
        <v>0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v>8.69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16.2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3.51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225*2/2000</f>
        <v>0.225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0.6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3.79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0.41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0.09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46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33.515</v>
      </c>
      <c r="F37" s="202"/>
    </row>
    <row r="38" spans="1:6" s="83" customFormat="1" ht="21" thickBot="1">
      <c r="A38" s="209"/>
      <c r="B38" s="209"/>
      <c r="C38" s="204"/>
      <c r="D38" s="204"/>
      <c r="E38" s="192"/>
      <c r="F38" s="159"/>
    </row>
    <row r="39" spans="1:7" s="83" customFormat="1" ht="21" thickBot="1">
      <c r="A39" s="15" t="s">
        <v>19</v>
      </c>
      <c r="B39" s="23"/>
      <c r="C39" s="81"/>
      <c r="D39" s="68"/>
      <c r="E39" s="163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306.55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14.18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8">
        <v>0</v>
      </c>
      <c r="F42" s="18"/>
    </row>
    <row r="43" spans="1:6" s="83" customFormat="1" ht="20.25">
      <c r="A43" s="68" t="s">
        <v>22</v>
      </c>
      <c r="B43" s="68"/>
      <c r="C43" s="68"/>
      <c r="D43" s="68"/>
      <c r="E43" s="248">
        <v>0</v>
      </c>
      <c r="F43" s="18"/>
    </row>
    <row r="44" spans="1:6" s="83" customFormat="1" ht="20.25">
      <c r="A44" s="68" t="s">
        <v>23</v>
      </c>
      <c r="B44" s="68"/>
      <c r="C44" s="68"/>
      <c r="D44" s="68"/>
      <c r="E44" s="242">
        <v>2.37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v>6.88</v>
      </c>
      <c r="F45" s="18"/>
    </row>
    <row r="46" spans="1:6" s="83" customFormat="1" ht="20.25">
      <c r="A46" s="68" t="s">
        <v>48</v>
      </c>
      <c r="B46" s="68"/>
      <c r="C46" s="68"/>
      <c r="D46" s="68"/>
      <c r="E46" s="210"/>
      <c r="F46" s="18"/>
    </row>
    <row r="47" spans="1:6" s="83" customFormat="1" ht="21" thickBot="1">
      <c r="A47" s="68" t="s">
        <v>49</v>
      </c>
      <c r="B47" s="68"/>
      <c r="C47" s="68"/>
      <c r="D47" s="68"/>
      <c r="E47" s="242">
        <v>0.93</v>
      </c>
      <c r="F47" s="18"/>
    </row>
    <row r="48" spans="1:6" s="83" customFormat="1" ht="21" thickBot="1">
      <c r="A48" s="68" t="s">
        <v>1</v>
      </c>
      <c r="B48" s="68"/>
      <c r="C48" s="68"/>
      <c r="D48" s="68"/>
      <c r="E48" s="196">
        <f>SUM(E40:E47)</f>
        <v>330.91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1480.7400000000002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B98</f>
        <v>3296.78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1480.7400000000002</v>
      </c>
      <c r="F54" s="214">
        <f>E54/E53</f>
        <v>0.44914734983832716</v>
      </c>
    </row>
    <row r="55" spans="1:6" ht="20.25">
      <c r="A55" s="23" t="s">
        <v>28</v>
      </c>
      <c r="B55" s="23"/>
      <c r="C55" s="217"/>
      <c r="D55" s="217"/>
      <c r="E55" s="216">
        <f>E8</f>
        <v>2656.25</v>
      </c>
      <c r="F55" s="214">
        <f>F53-F54</f>
        <v>0.5508526501616728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0.25">
      <c r="A57" s="194" t="s">
        <v>43</v>
      </c>
      <c r="B57" s="158" t="s">
        <v>1</v>
      </c>
      <c r="C57" s="202"/>
      <c r="D57" s="202"/>
      <c r="E57" s="213">
        <v>1270.64</v>
      </c>
      <c r="F57" s="201"/>
      <c r="H57" s="203"/>
    </row>
    <row r="58" spans="1:6" ht="20.25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13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27.75">
      <c r="A65" s="1" t="s">
        <v>0</v>
      </c>
      <c r="B65" s="55"/>
      <c r="C65" s="55"/>
      <c r="D65" s="55"/>
      <c r="E65" s="231"/>
      <c r="F65" s="232"/>
      <c r="G65" s="11"/>
    </row>
    <row r="66" spans="1:7" s="233" customFormat="1" ht="28.5" thickBot="1">
      <c r="A66" s="7" t="s">
        <v>57</v>
      </c>
      <c r="B66" s="56"/>
      <c r="C66" s="56"/>
      <c r="D66" s="56"/>
      <c r="E66" s="234"/>
      <c r="F66" s="235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226" t="s">
        <v>41</v>
      </c>
      <c r="C68" s="226" t="s">
        <v>42</v>
      </c>
      <c r="D68" s="226" t="s">
        <v>33</v>
      </c>
      <c r="E68" s="226" t="s">
        <v>34</v>
      </c>
      <c r="F68" s="226" t="s">
        <v>35</v>
      </c>
      <c r="G68" s="191" t="s">
        <v>1</v>
      </c>
      <c r="H68" s="189" t="s">
        <v>1</v>
      </c>
    </row>
    <row r="69" spans="1:7" ht="20.25">
      <c r="A69" s="236">
        <v>40940</v>
      </c>
      <c r="B69" s="148">
        <v>190</v>
      </c>
      <c r="C69" s="240">
        <v>24.12</v>
      </c>
      <c r="D69" s="145">
        <v>81</v>
      </c>
      <c r="E69" s="145">
        <v>13</v>
      </c>
      <c r="F69" s="145">
        <v>2</v>
      </c>
      <c r="G69" s="227"/>
    </row>
    <row r="70" spans="1:7" ht="20.25">
      <c r="A70" s="236">
        <v>40941</v>
      </c>
      <c r="B70" s="148">
        <v>234.49</v>
      </c>
      <c r="C70" s="142">
        <v>28.5</v>
      </c>
      <c r="D70" s="145">
        <v>98</v>
      </c>
      <c r="E70" s="145">
        <v>20</v>
      </c>
      <c r="F70" s="145">
        <v>3</v>
      </c>
      <c r="G70" s="227"/>
    </row>
    <row r="71" spans="1:7" ht="20.25">
      <c r="A71" s="236">
        <v>40942</v>
      </c>
      <c r="B71" s="148">
        <v>131.3</v>
      </c>
      <c r="C71" s="142">
        <v>52.14</v>
      </c>
      <c r="D71" s="145">
        <v>101</v>
      </c>
      <c r="E71" s="145">
        <v>16</v>
      </c>
      <c r="F71" s="145">
        <v>1</v>
      </c>
      <c r="G71" s="227"/>
    </row>
    <row r="72" spans="1:7" ht="21">
      <c r="A72" s="236">
        <v>40943</v>
      </c>
      <c r="B72" s="148">
        <v>53.76</v>
      </c>
      <c r="C72" s="142">
        <v>23.08</v>
      </c>
      <c r="D72" s="145">
        <v>86</v>
      </c>
      <c r="E72" s="145">
        <v>2</v>
      </c>
      <c r="F72" s="241" t="s">
        <v>58</v>
      </c>
      <c r="G72" s="227"/>
    </row>
    <row r="73" spans="1:7" ht="21">
      <c r="A73" s="236">
        <v>40944</v>
      </c>
      <c r="B73" s="148">
        <v>11.87</v>
      </c>
      <c r="C73" s="142">
        <v>3.44</v>
      </c>
      <c r="D73" s="145">
        <v>63</v>
      </c>
      <c r="E73" s="241" t="s">
        <v>58</v>
      </c>
      <c r="F73" s="241" t="s">
        <v>58</v>
      </c>
      <c r="G73" s="227"/>
    </row>
    <row r="74" spans="1:7" ht="20.25">
      <c r="A74" s="236">
        <v>40945</v>
      </c>
      <c r="B74" s="148">
        <v>132.55</v>
      </c>
      <c r="C74" s="142">
        <v>12.24</v>
      </c>
      <c r="D74" s="145">
        <v>1</v>
      </c>
      <c r="E74" s="145">
        <v>16</v>
      </c>
      <c r="F74" s="145">
        <v>3</v>
      </c>
      <c r="G74" s="227"/>
    </row>
    <row r="75" spans="1:7" ht="20.25">
      <c r="A75" s="236">
        <v>40946</v>
      </c>
      <c r="B75" s="148">
        <v>157.42</v>
      </c>
      <c r="C75" s="142">
        <v>38.56</v>
      </c>
      <c r="D75" s="145">
        <v>48</v>
      </c>
      <c r="E75" s="145">
        <v>16</v>
      </c>
      <c r="F75" s="145">
        <v>2</v>
      </c>
      <c r="G75" s="227"/>
    </row>
    <row r="76" spans="1:7" ht="20.25">
      <c r="A76" s="236">
        <v>40947</v>
      </c>
      <c r="B76" s="148">
        <v>143.81</v>
      </c>
      <c r="C76" s="142">
        <v>22.63</v>
      </c>
      <c r="D76" s="145">
        <v>73</v>
      </c>
      <c r="E76" s="145">
        <v>15</v>
      </c>
      <c r="F76" s="145">
        <v>1</v>
      </c>
      <c r="G76" s="227"/>
    </row>
    <row r="77" spans="1:7" ht="21">
      <c r="A77" s="236">
        <v>40948</v>
      </c>
      <c r="B77" s="148">
        <v>154.93</v>
      </c>
      <c r="C77" s="142">
        <v>27.11</v>
      </c>
      <c r="D77" s="145">
        <v>68</v>
      </c>
      <c r="E77" s="145">
        <v>20</v>
      </c>
      <c r="F77" s="241" t="s">
        <v>58</v>
      </c>
      <c r="G77" s="227"/>
    </row>
    <row r="78" spans="1:7" ht="21">
      <c r="A78" s="236">
        <v>40949</v>
      </c>
      <c r="B78" s="148">
        <v>130.91</v>
      </c>
      <c r="C78" s="142">
        <v>43.02</v>
      </c>
      <c r="D78" s="145">
        <v>74</v>
      </c>
      <c r="E78" s="145">
        <v>20</v>
      </c>
      <c r="F78" s="241" t="s">
        <v>58</v>
      </c>
      <c r="G78" s="227"/>
    </row>
    <row r="79" spans="1:7" ht="21">
      <c r="A79" s="236">
        <v>40950</v>
      </c>
      <c r="B79" s="148">
        <v>37.18</v>
      </c>
      <c r="C79" s="142">
        <v>6.38</v>
      </c>
      <c r="D79" s="145">
        <v>63</v>
      </c>
      <c r="E79" s="145">
        <v>2</v>
      </c>
      <c r="F79" s="241" t="s">
        <v>58</v>
      </c>
      <c r="G79" s="227"/>
    </row>
    <row r="80" spans="1:7" ht="21">
      <c r="A80" s="236">
        <v>40951</v>
      </c>
      <c r="B80" s="148">
        <v>6.62</v>
      </c>
      <c r="C80" s="142">
        <v>0</v>
      </c>
      <c r="D80" s="145">
        <v>55</v>
      </c>
      <c r="E80" s="241" t="s">
        <v>58</v>
      </c>
      <c r="F80" s="241" t="s">
        <v>58</v>
      </c>
      <c r="G80" s="227"/>
    </row>
    <row r="81" spans="1:7" ht="21" customHeight="1">
      <c r="A81" s="236">
        <v>40952</v>
      </c>
      <c r="B81" s="148">
        <v>152.27</v>
      </c>
      <c r="C81" s="142">
        <v>20.53</v>
      </c>
      <c r="D81" s="145">
        <v>1</v>
      </c>
      <c r="E81" s="145">
        <v>21</v>
      </c>
      <c r="F81" s="145">
        <v>1</v>
      </c>
      <c r="G81" s="227"/>
    </row>
    <row r="82" spans="1:7" ht="21" customHeight="1">
      <c r="A82" s="236">
        <v>40953</v>
      </c>
      <c r="B82" s="148">
        <v>155.26</v>
      </c>
      <c r="C82" s="142">
        <v>38.37</v>
      </c>
      <c r="D82" s="145">
        <v>77</v>
      </c>
      <c r="E82" s="145">
        <v>15</v>
      </c>
      <c r="F82" s="145"/>
      <c r="G82" s="227"/>
    </row>
    <row r="83" spans="1:7" ht="21" customHeight="1">
      <c r="A83" s="236">
        <v>40954</v>
      </c>
      <c r="B83" s="148">
        <v>107.95</v>
      </c>
      <c r="C83" s="142">
        <v>21.24</v>
      </c>
      <c r="D83" s="145">
        <v>78</v>
      </c>
      <c r="E83" s="145">
        <v>11</v>
      </c>
      <c r="F83" s="145">
        <v>1</v>
      </c>
      <c r="G83" s="227"/>
    </row>
    <row r="84" spans="1:7" ht="21" customHeight="1">
      <c r="A84" s="236">
        <v>40955</v>
      </c>
      <c r="B84" s="148">
        <v>114.37</v>
      </c>
      <c r="C84" s="142">
        <v>9.62</v>
      </c>
      <c r="D84" s="145">
        <v>56</v>
      </c>
      <c r="E84" s="145">
        <v>15</v>
      </c>
      <c r="F84" s="145">
        <v>2</v>
      </c>
      <c r="G84" s="227"/>
    </row>
    <row r="85" spans="1:7" ht="21" customHeight="1">
      <c r="A85" s="236">
        <v>40956</v>
      </c>
      <c r="B85" s="148">
        <v>95.44</v>
      </c>
      <c r="C85" s="142">
        <v>30.28</v>
      </c>
      <c r="D85" s="145">
        <v>97</v>
      </c>
      <c r="E85" s="145">
        <v>11</v>
      </c>
      <c r="F85" s="241" t="s">
        <v>58</v>
      </c>
      <c r="G85" s="227"/>
    </row>
    <row r="86" spans="1:7" ht="21" customHeight="1">
      <c r="A86" s="236">
        <v>40957</v>
      </c>
      <c r="B86" s="148">
        <v>115.93</v>
      </c>
      <c r="C86" s="142">
        <v>11.44</v>
      </c>
      <c r="D86" s="145">
        <v>92</v>
      </c>
      <c r="E86" s="145">
        <v>5</v>
      </c>
      <c r="F86" s="145">
        <v>1</v>
      </c>
      <c r="G86" s="227"/>
    </row>
    <row r="87" spans="1:7" ht="21" customHeight="1">
      <c r="A87" s="236">
        <v>40958</v>
      </c>
      <c r="B87" s="148">
        <v>12</v>
      </c>
      <c r="C87" s="142">
        <v>2.82</v>
      </c>
      <c r="D87" s="145">
        <v>65</v>
      </c>
      <c r="E87" s="241" t="s">
        <v>58</v>
      </c>
      <c r="F87" s="241" t="s">
        <v>58</v>
      </c>
      <c r="G87" s="227"/>
    </row>
    <row r="88" spans="1:7" ht="21" customHeight="1">
      <c r="A88" s="236">
        <v>40959</v>
      </c>
      <c r="B88" s="148">
        <v>47</v>
      </c>
      <c r="C88" s="241" t="s">
        <v>58</v>
      </c>
      <c r="D88" s="241" t="s">
        <v>58</v>
      </c>
      <c r="E88" s="145">
        <v>6</v>
      </c>
      <c r="F88" s="241" t="s">
        <v>58</v>
      </c>
      <c r="G88" s="227"/>
    </row>
    <row r="89" spans="1:7" ht="21" customHeight="1">
      <c r="A89" s="236">
        <v>40960</v>
      </c>
      <c r="B89" s="148">
        <v>149.74</v>
      </c>
      <c r="C89" s="142">
        <v>31.7</v>
      </c>
      <c r="D89" s="145">
        <v>76</v>
      </c>
      <c r="E89" s="145">
        <v>14</v>
      </c>
      <c r="F89" s="241" t="s">
        <v>58</v>
      </c>
      <c r="G89" s="227"/>
    </row>
    <row r="90" spans="1:7" ht="21" customHeight="1">
      <c r="A90" s="236">
        <v>40961</v>
      </c>
      <c r="B90" s="148">
        <v>193.42</v>
      </c>
      <c r="C90" s="142">
        <v>37.76</v>
      </c>
      <c r="D90" s="145">
        <v>75</v>
      </c>
      <c r="E90" s="145">
        <v>17</v>
      </c>
      <c r="F90" s="145">
        <v>1</v>
      </c>
      <c r="G90" s="227"/>
    </row>
    <row r="91" spans="1:7" ht="21" customHeight="1">
      <c r="A91" s="236">
        <v>40962</v>
      </c>
      <c r="B91" s="148">
        <v>140.04</v>
      </c>
      <c r="C91" s="142">
        <v>37.54</v>
      </c>
      <c r="D91" s="145">
        <v>88</v>
      </c>
      <c r="E91" s="145">
        <v>17</v>
      </c>
      <c r="F91" s="145">
        <v>1</v>
      </c>
      <c r="G91" s="227"/>
    </row>
    <row r="92" spans="1:7" ht="21" customHeight="1">
      <c r="A92" s="236">
        <v>40963</v>
      </c>
      <c r="B92" s="148">
        <v>161.68</v>
      </c>
      <c r="C92" s="142">
        <v>35.98</v>
      </c>
      <c r="D92" s="145">
        <v>93</v>
      </c>
      <c r="E92" s="145">
        <v>23</v>
      </c>
      <c r="F92" s="145">
        <v>1</v>
      </c>
      <c r="G92" s="227" t="s">
        <v>1</v>
      </c>
    </row>
    <row r="93" spans="1:7" ht="21" customHeight="1">
      <c r="A93" s="236">
        <v>40964</v>
      </c>
      <c r="B93" s="148">
        <v>55.59</v>
      </c>
      <c r="C93" s="142">
        <v>14.36</v>
      </c>
      <c r="D93" s="145">
        <v>96</v>
      </c>
      <c r="E93" s="145">
        <v>2</v>
      </c>
      <c r="F93" s="145"/>
      <c r="G93" s="227"/>
    </row>
    <row r="94" spans="1:7" ht="21" customHeight="1">
      <c r="A94" s="236">
        <v>40965</v>
      </c>
      <c r="B94" s="148">
        <v>13.2</v>
      </c>
      <c r="C94" s="142">
        <v>0.24</v>
      </c>
      <c r="D94" s="145">
        <v>76</v>
      </c>
      <c r="E94" s="241" t="s">
        <v>58</v>
      </c>
      <c r="F94" s="241" t="s">
        <v>58</v>
      </c>
      <c r="G94" s="227"/>
    </row>
    <row r="95" spans="1:7" ht="21" customHeight="1">
      <c r="A95" s="236">
        <v>40966</v>
      </c>
      <c r="B95" s="148">
        <v>108.34</v>
      </c>
      <c r="C95" s="142">
        <v>25.2</v>
      </c>
      <c r="D95" s="241" t="s">
        <v>58</v>
      </c>
      <c r="E95" s="145">
        <v>19</v>
      </c>
      <c r="F95" s="145">
        <v>1</v>
      </c>
      <c r="G95" s="227"/>
    </row>
    <row r="96" spans="1:7" ht="21" customHeight="1">
      <c r="A96" s="236">
        <v>40967</v>
      </c>
      <c r="B96" s="148">
        <v>198.38</v>
      </c>
      <c r="C96" s="142">
        <v>47.65</v>
      </c>
      <c r="D96" s="145">
        <v>92</v>
      </c>
      <c r="E96" s="145">
        <v>20</v>
      </c>
      <c r="F96" s="241" t="s">
        <v>58</v>
      </c>
      <c r="G96" s="227"/>
    </row>
    <row r="97" spans="1:9" ht="21" customHeight="1">
      <c r="A97" s="236">
        <v>40968</v>
      </c>
      <c r="B97" s="148">
        <v>91.33</v>
      </c>
      <c r="C97" s="142">
        <v>22.33</v>
      </c>
      <c r="D97" s="145">
        <v>84</v>
      </c>
      <c r="E97" s="145">
        <v>12</v>
      </c>
      <c r="F97" s="145">
        <v>4</v>
      </c>
      <c r="G97" s="227"/>
      <c r="I97" s="189" t="s">
        <v>1</v>
      </c>
    </row>
    <row r="98" spans="1:6" ht="20.25">
      <c r="A98" s="189" t="s">
        <v>36</v>
      </c>
      <c r="B98" s="141">
        <f>SUM(B69:B97)</f>
        <v>3296.78</v>
      </c>
      <c r="C98" s="110">
        <f>SUM(C69:C97)</f>
        <v>668.2800000000001</v>
      </c>
      <c r="D98" s="111">
        <f>SUM(D69:D97)</f>
        <v>1957</v>
      </c>
      <c r="E98" s="111">
        <f>SUM(E69:E97)</f>
        <v>348</v>
      </c>
      <c r="F98" s="238">
        <f>SUM(F69:F97)</f>
        <v>25</v>
      </c>
    </row>
    <row r="99" spans="1:6" ht="20.25">
      <c r="A99" s="115"/>
      <c r="B99" s="115"/>
      <c r="C99" s="204"/>
      <c r="D99" s="204"/>
      <c r="E99" s="229"/>
      <c r="F99" s="237"/>
    </row>
    <row r="100" spans="3:7" ht="20.25">
      <c r="C100" s="230"/>
      <c r="G100" s="189" t="s">
        <v>1</v>
      </c>
    </row>
    <row r="101" ht="20.25">
      <c r="F101" s="189" t="s">
        <v>1</v>
      </c>
    </row>
    <row r="102" ht="20.25">
      <c r="H102" s="189" t="s">
        <v>1</v>
      </c>
    </row>
  </sheetData>
  <sheetProtection/>
  <printOptions horizontalCentered="1"/>
  <pageMargins left="0.7" right="0.7" top="0.5" bottom="0.75" header="0.3" footer="0.3"/>
  <pageSetup fitToHeight="2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80" zoomScaleNormal="80" zoomScalePageLayoutView="0" workbookViewId="0" topLeftCell="A20">
      <selection activeCell="A1" sqref="A1:F100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6.57421875" style="189" customWidth="1"/>
    <col min="5" max="5" width="15.7109375" style="228" customWidth="1"/>
    <col min="6" max="6" width="15.71093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42" customHeight="1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9.75" customHeight="1" thickBot="1">
      <c r="A2" s="258" t="s">
        <v>59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f>'[1]ZORK'!$C$18</f>
        <v>652.44</v>
      </c>
      <c r="F5" s="193">
        <f>E5/E8</f>
        <v>0.2402306426254377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f>'[1]Summary'!$C$29</f>
        <v>517.92</v>
      </c>
      <c r="F6" s="193">
        <f>E6/E8</f>
        <v>0.19069991789063617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1545.53</v>
      </c>
      <c r="F7" s="193">
        <f>E7/E8</f>
        <v>0.569069439483926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2715.8900000000003</v>
      </c>
      <c r="F8" s="18"/>
      <c r="H8" s="194"/>
    </row>
    <row r="9" spans="1:8" s="83" customFormat="1" ht="20.25">
      <c r="A9" s="68"/>
      <c r="C9" s="68"/>
      <c r="D9" s="68"/>
      <c r="E9" s="192"/>
      <c r="F9" s="18"/>
      <c r="H9" s="194"/>
    </row>
    <row r="10" spans="1:8" s="83" customFormat="1" ht="21" thickBot="1">
      <c r="A10" s="23"/>
      <c r="B10" s="23"/>
      <c r="C10" s="68"/>
      <c r="D10" s="68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91.89</v>
      </c>
      <c r="F12" s="201"/>
      <c r="G12" s="83" t="s">
        <v>1</v>
      </c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548.48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90.87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5.98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124.5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5.7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10.81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42">
        <v>2.25</v>
      </c>
      <c r="F21" s="201"/>
      <c r="G21" s="83" t="s">
        <v>1</v>
      </c>
    </row>
    <row r="22" spans="1:6" s="83" customFormat="1" ht="21" thickBot="1">
      <c r="A22" s="158"/>
      <c r="B22" s="158"/>
      <c r="C22" s="202"/>
      <c r="D22" s="202"/>
      <c r="E22" s="243">
        <f>SUM(E12:E21)</f>
        <v>880.48</v>
      </c>
      <c r="F22" s="201"/>
    </row>
    <row r="23" spans="1:6" s="83" customFormat="1" ht="21" thickBot="1">
      <c r="A23" s="158"/>
      <c r="B23" s="158"/>
      <c r="C23" s="202"/>
      <c r="D23" s="202"/>
      <c r="E23" s="192"/>
      <c r="F23" s="201"/>
    </row>
    <row r="24" spans="1:6" s="83" customFormat="1" ht="21" thickBot="1">
      <c r="A24" s="205" t="s">
        <v>51</v>
      </c>
      <c r="B24" s="206"/>
      <c r="C24" s="207"/>
      <c r="D24" s="207"/>
      <c r="E24" s="208"/>
      <c r="F24" s="201" t="s">
        <v>10</v>
      </c>
    </row>
    <row r="25" ht="20.25">
      <c r="E25" s="239"/>
    </row>
    <row r="26" spans="1:6" s="83" customFormat="1" ht="20.25">
      <c r="A26" s="189" t="s">
        <v>37</v>
      </c>
      <c r="B26" s="189"/>
      <c r="C26" s="204"/>
      <c r="D26" s="204"/>
      <c r="E26" s="249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42">
        <v>5.98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v>12.06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19.44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1.86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1000*2/2000</f>
        <v>1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0.8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3.84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0.83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0.21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46.02</v>
      </c>
      <c r="F37" s="202"/>
    </row>
    <row r="38" spans="1:6" s="83" customFormat="1" ht="21" thickBot="1">
      <c r="A38" s="209"/>
      <c r="B38" s="209"/>
      <c r="C38" s="204"/>
      <c r="D38" s="204"/>
      <c r="E38" s="192"/>
      <c r="F38" s="159"/>
    </row>
    <row r="39" spans="1:7" s="83" customFormat="1" ht="21" thickBot="1">
      <c r="A39" s="15" t="s">
        <v>19</v>
      </c>
      <c r="B39" s="23"/>
      <c r="C39" s="81"/>
      <c r="D39" s="68"/>
      <c r="E39" s="163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171.41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5.96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8">
        <v>0</v>
      </c>
      <c r="F42" s="18"/>
    </row>
    <row r="43" spans="1:6" s="83" customFormat="1" ht="20.25">
      <c r="A43" s="68" t="s">
        <v>22</v>
      </c>
      <c r="B43" s="68"/>
      <c r="C43" s="68"/>
      <c r="D43" s="68"/>
      <c r="E43" s="242">
        <v>66.58</v>
      </c>
      <c r="F43" s="18"/>
    </row>
    <row r="44" spans="1:6" s="83" customFormat="1" ht="20.25">
      <c r="A44" s="68" t="s">
        <v>23</v>
      </c>
      <c r="B44" s="68"/>
      <c r="C44" s="68"/>
      <c r="D44" s="68"/>
      <c r="E44" s="242">
        <v>10.81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v>4.55</v>
      </c>
      <c r="F45" s="18"/>
    </row>
    <row r="46" spans="1:6" s="83" customFormat="1" ht="20.25">
      <c r="A46" s="68" t="s">
        <v>48</v>
      </c>
      <c r="B46" s="68"/>
      <c r="C46" s="68"/>
      <c r="D46" s="68"/>
      <c r="E46" s="248"/>
      <c r="F46" s="18"/>
    </row>
    <row r="47" spans="1:6" s="83" customFormat="1" ht="21" thickBot="1">
      <c r="A47" s="68" t="s">
        <v>49</v>
      </c>
      <c r="B47" s="68"/>
      <c r="C47" s="68"/>
      <c r="D47" s="68"/>
      <c r="E47" s="242">
        <v>12.09</v>
      </c>
      <c r="F47" s="18"/>
    </row>
    <row r="48" spans="1:6" s="83" customFormat="1" ht="21" thickBot="1">
      <c r="A48" s="68" t="s">
        <v>1</v>
      </c>
      <c r="B48" s="68"/>
      <c r="C48" s="68"/>
      <c r="D48" s="68"/>
      <c r="E48" s="243">
        <f>SUM(E40:E47)</f>
        <v>271.4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1151.88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B100</f>
        <v>3473.399999999999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1151.88</v>
      </c>
      <c r="F54" s="214">
        <f>E54/E53</f>
        <v>0.331628951459665</v>
      </c>
    </row>
    <row r="55" spans="1:6" ht="20.25">
      <c r="A55" s="23" t="s">
        <v>28</v>
      </c>
      <c r="B55" s="23"/>
      <c r="C55" s="217"/>
      <c r="D55" s="217"/>
      <c r="E55" s="216">
        <f>E8</f>
        <v>2715.8900000000003</v>
      </c>
      <c r="F55" s="214">
        <f>F53-F54</f>
        <v>0.668371048540335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0.25">
      <c r="A57" s="194" t="s">
        <v>43</v>
      </c>
      <c r="B57" s="158" t="s">
        <v>1</v>
      </c>
      <c r="C57" s="202"/>
      <c r="D57" s="202"/>
      <c r="E57" s="213">
        <v>1297.29</v>
      </c>
      <c r="F57" s="201"/>
      <c r="H57" s="203"/>
    </row>
    <row r="58" spans="1:6" ht="20.25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13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38.25" customHeight="1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47.25" customHeight="1" thickBot="1">
      <c r="A66" s="258" t="s">
        <v>59</v>
      </c>
      <c r="B66" s="259"/>
      <c r="C66" s="259"/>
      <c r="D66" s="259"/>
      <c r="E66" s="260"/>
      <c r="F66" s="261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226" t="s">
        <v>41</v>
      </c>
      <c r="C68" s="108" t="s">
        <v>42</v>
      </c>
      <c r="D68" s="226" t="s">
        <v>33</v>
      </c>
      <c r="E68" s="226" t="s">
        <v>34</v>
      </c>
      <c r="F68" s="226" t="s">
        <v>35</v>
      </c>
      <c r="G68" s="191" t="s">
        <v>1</v>
      </c>
      <c r="H68" s="189" t="s">
        <v>1</v>
      </c>
    </row>
    <row r="69" spans="1:7" ht="21">
      <c r="A69" s="236">
        <v>40969</v>
      </c>
      <c r="B69" s="148">
        <v>112.41</v>
      </c>
      <c r="C69" s="240">
        <v>19.25</v>
      </c>
      <c r="D69" s="145">
        <v>43</v>
      </c>
      <c r="E69" s="145">
        <v>19</v>
      </c>
      <c r="F69" s="241" t="s">
        <v>58</v>
      </c>
      <c r="G69" s="227"/>
    </row>
    <row r="70" spans="1:7" ht="20.25">
      <c r="A70" s="236">
        <v>40970</v>
      </c>
      <c r="B70" s="148">
        <v>138.63</v>
      </c>
      <c r="C70" s="142">
        <v>34.57</v>
      </c>
      <c r="D70" s="145">
        <v>64</v>
      </c>
      <c r="E70" s="145">
        <v>13</v>
      </c>
      <c r="F70" s="145">
        <v>2</v>
      </c>
      <c r="G70" s="227"/>
    </row>
    <row r="71" spans="1:7" ht="21">
      <c r="A71" s="236">
        <v>40971</v>
      </c>
      <c r="B71" s="148">
        <v>56.04</v>
      </c>
      <c r="C71" s="142">
        <v>15.7</v>
      </c>
      <c r="D71" s="145">
        <v>72</v>
      </c>
      <c r="E71" s="145">
        <v>3</v>
      </c>
      <c r="F71" s="241" t="s">
        <v>58</v>
      </c>
      <c r="G71" s="227"/>
    </row>
    <row r="72" spans="1:7" ht="21">
      <c r="A72" s="236">
        <v>40972</v>
      </c>
      <c r="B72" s="148">
        <v>10.97</v>
      </c>
      <c r="C72" s="142">
        <v>1.28</v>
      </c>
      <c r="D72" s="145">
        <v>64</v>
      </c>
      <c r="E72" s="241" t="s">
        <v>58</v>
      </c>
      <c r="F72" s="241" t="s">
        <v>58</v>
      </c>
      <c r="G72" s="227"/>
    </row>
    <row r="73" spans="1:7" ht="20.25">
      <c r="A73" s="236">
        <v>40973</v>
      </c>
      <c r="B73" s="148">
        <v>164.76</v>
      </c>
      <c r="C73" s="142">
        <v>11.76</v>
      </c>
      <c r="D73" s="145">
        <v>3</v>
      </c>
      <c r="E73" s="145">
        <v>16</v>
      </c>
      <c r="F73" s="145">
        <v>1</v>
      </c>
      <c r="G73" s="227"/>
    </row>
    <row r="74" spans="1:7" ht="21">
      <c r="A74" s="236">
        <v>40974</v>
      </c>
      <c r="B74" s="148">
        <v>155.35</v>
      </c>
      <c r="C74" s="142">
        <v>28.95</v>
      </c>
      <c r="D74" s="145">
        <v>120</v>
      </c>
      <c r="E74" s="145">
        <v>11</v>
      </c>
      <c r="F74" s="241" t="s">
        <v>58</v>
      </c>
      <c r="G74" s="227"/>
    </row>
    <row r="75" spans="1:7" ht="20.25">
      <c r="A75" s="236">
        <v>40975</v>
      </c>
      <c r="B75" s="148">
        <v>169.33</v>
      </c>
      <c r="C75" s="142">
        <v>42.76</v>
      </c>
      <c r="D75" s="145">
        <v>87</v>
      </c>
      <c r="E75" s="145">
        <v>13</v>
      </c>
      <c r="F75" s="145">
        <v>1</v>
      </c>
      <c r="G75" s="227"/>
    </row>
    <row r="76" spans="1:7" ht="20.25">
      <c r="A76" s="236">
        <v>40976</v>
      </c>
      <c r="B76" s="148">
        <v>196.38</v>
      </c>
      <c r="C76" s="142">
        <v>23.38</v>
      </c>
      <c r="D76" s="145">
        <v>67</v>
      </c>
      <c r="E76" s="145">
        <v>20</v>
      </c>
      <c r="F76" s="145">
        <v>1</v>
      </c>
      <c r="G76" s="227"/>
    </row>
    <row r="77" spans="1:7" ht="20.25">
      <c r="A77" s="236">
        <v>40977</v>
      </c>
      <c r="B77" s="148">
        <v>174.49</v>
      </c>
      <c r="C77" s="142">
        <v>58.91</v>
      </c>
      <c r="D77" s="145">
        <v>98</v>
      </c>
      <c r="E77" s="145">
        <v>17</v>
      </c>
      <c r="F77" s="145">
        <v>1</v>
      </c>
      <c r="G77" s="227"/>
    </row>
    <row r="78" spans="1:7" ht="21">
      <c r="A78" s="236">
        <v>40978</v>
      </c>
      <c r="B78" s="148">
        <v>40.71</v>
      </c>
      <c r="C78" s="142">
        <v>8.8</v>
      </c>
      <c r="D78" s="145">
        <v>85</v>
      </c>
      <c r="E78" s="145">
        <v>2</v>
      </c>
      <c r="F78" s="241" t="s">
        <v>58</v>
      </c>
      <c r="G78" s="227"/>
    </row>
    <row r="79" spans="1:7" ht="21">
      <c r="A79" s="236">
        <v>40979</v>
      </c>
      <c r="B79" s="148">
        <v>11.52</v>
      </c>
      <c r="C79" s="241" t="s">
        <v>58</v>
      </c>
      <c r="D79" s="145">
        <v>57</v>
      </c>
      <c r="E79" s="241" t="s">
        <v>58</v>
      </c>
      <c r="F79" s="241" t="s">
        <v>58</v>
      </c>
      <c r="G79" s="227"/>
    </row>
    <row r="80" spans="1:7" ht="20.25">
      <c r="A80" s="236">
        <v>40980</v>
      </c>
      <c r="B80" s="148">
        <v>170.57</v>
      </c>
      <c r="C80" s="142">
        <v>13.33</v>
      </c>
      <c r="D80" s="145">
        <v>3</v>
      </c>
      <c r="E80" s="145">
        <v>15</v>
      </c>
      <c r="F80" s="145">
        <v>1</v>
      </c>
      <c r="G80" s="227"/>
    </row>
    <row r="81" spans="1:7" ht="21">
      <c r="A81" s="236">
        <v>40981</v>
      </c>
      <c r="B81" s="148">
        <v>118.13</v>
      </c>
      <c r="C81" s="142">
        <v>22.72</v>
      </c>
      <c r="D81" s="145">
        <v>43</v>
      </c>
      <c r="E81" s="145">
        <v>12</v>
      </c>
      <c r="F81" s="241" t="s">
        <v>58</v>
      </c>
      <c r="G81" s="227"/>
    </row>
    <row r="82" spans="1:7" ht="20.25">
      <c r="A82" s="236">
        <v>40982</v>
      </c>
      <c r="B82" s="148">
        <v>87.78</v>
      </c>
      <c r="C82" s="142">
        <v>12.99</v>
      </c>
      <c r="D82" s="145">
        <v>41</v>
      </c>
      <c r="E82" s="145">
        <v>7</v>
      </c>
      <c r="F82" s="145">
        <v>1</v>
      </c>
      <c r="G82" s="227"/>
    </row>
    <row r="83" spans="1:7" ht="20.25">
      <c r="A83" s="236">
        <v>40983</v>
      </c>
      <c r="B83" s="148">
        <v>186.71</v>
      </c>
      <c r="C83" s="142">
        <v>19.83</v>
      </c>
      <c r="D83" s="145">
        <v>45</v>
      </c>
      <c r="E83" s="145">
        <v>17</v>
      </c>
      <c r="F83" s="145">
        <v>1</v>
      </c>
      <c r="G83" s="227"/>
    </row>
    <row r="84" spans="1:7" ht="20.25">
      <c r="A84" s="236">
        <v>40984</v>
      </c>
      <c r="B84" s="148">
        <v>122.97</v>
      </c>
      <c r="C84" s="142">
        <v>36.49</v>
      </c>
      <c r="D84" s="145">
        <v>35</v>
      </c>
      <c r="E84" s="145">
        <v>14</v>
      </c>
      <c r="F84" s="145">
        <v>1</v>
      </c>
      <c r="G84" s="227"/>
    </row>
    <row r="85" spans="1:7" ht="20.25">
      <c r="A85" s="236">
        <v>40985</v>
      </c>
      <c r="B85" s="148">
        <v>55.97</v>
      </c>
      <c r="C85" s="142">
        <v>6.24</v>
      </c>
      <c r="D85" s="145">
        <v>49</v>
      </c>
      <c r="E85" s="145">
        <v>3</v>
      </c>
      <c r="F85" s="145">
        <v>1</v>
      </c>
      <c r="G85" s="227"/>
    </row>
    <row r="86" spans="1:7" ht="21">
      <c r="A86" s="236">
        <v>40986</v>
      </c>
      <c r="B86" s="148">
        <v>9.26</v>
      </c>
      <c r="C86" s="142">
        <v>1.52</v>
      </c>
      <c r="D86" s="145">
        <v>46</v>
      </c>
      <c r="E86" s="241" t="s">
        <v>58</v>
      </c>
      <c r="F86" s="241" t="s">
        <v>58</v>
      </c>
      <c r="G86" s="227"/>
    </row>
    <row r="87" spans="1:7" ht="20.25">
      <c r="A87" s="236">
        <v>40987</v>
      </c>
      <c r="B87" s="148">
        <v>133.81</v>
      </c>
      <c r="C87" s="142">
        <v>13.51</v>
      </c>
      <c r="D87" s="145">
        <v>1</v>
      </c>
      <c r="E87" s="145">
        <v>17</v>
      </c>
      <c r="F87" s="145">
        <v>1</v>
      </c>
      <c r="G87" s="227"/>
    </row>
    <row r="88" spans="1:7" ht="20.25">
      <c r="A88" s="236">
        <v>40988</v>
      </c>
      <c r="B88" s="148">
        <v>222.56</v>
      </c>
      <c r="C88" s="142">
        <v>36.93</v>
      </c>
      <c r="D88" s="145">
        <v>104</v>
      </c>
      <c r="E88" s="145">
        <v>14</v>
      </c>
      <c r="F88" s="145">
        <v>1</v>
      </c>
      <c r="G88" s="227"/>
    </row>
    <row r="89" spans="1:7" ht="21">
      <c r="A89" s="236">
        <v>40989</v>
      </c>
      <c r="B89" s="148">
        <v>120.81</v>
      </c>
      <c r="C89" s="142">
        <v>41.38</v>
      </c>
      <c r="D89" s="145">
        <v>71</v>
      </c>
      <c r="E89" s="145">
        <v>11</v>
      </c>
      <c r="F89" s="241" t="s">
        <v>58</v>
      </c>
      <c r="G89" s="227"/>
    </row>
    <row r="90" spans="1:7" ht="21">
      <c r="A90" s="236">
        <v>40990</v>
      </c>
      <c r="B90" s="148">
        <v>178.85</v>
      </c>
      <c r="C90" s="142">
        <v>45.53</v>
      </c>
      <c r="D90" s="145">
        <v>78</v>
      </c>
      <c r="E90" s="145">
        <v>22</v>
      </c>
      <c r="F90" s="241" t="s">
        <v>58</v>
      </c>
      <c r="G90" s="227"/>
    </row>
    <row r="91" spans="1:7" ht="21">
      <c r="A91" s="236">
        <v>40991</v>
      </c>
      <c r="B91" s="148">
        <v>103.04</v>
      </c>
      <c r="C91" s="142">
        <v>38.97</v>
      </c>
      <c r="D91" s="145">
        <v>92</v>
      </c>
      <c r="E91" s="145">
        <v>12</v>
      </c>
      <c r="F91" s="241" t="s">
        <v>58</v>
      </c>
      <c r="G91" s="227"/>
    </row>
    <row r="92" spans="1:7" ht="20.25">
      <c r="A92" s="236">
        <v>40992</v>
      </c>
      <c r="B92" s="148">
        <v>32.38</v>
      </c>
      <c r="C92" s="142">
        <v>6.48</v>
      </c>
      <c r="D92" s="145">
        <v>41</v>
      </c>
      <c r="E92" s="145">
        <v>2</v>
      </c>
      <c r="F92" s="145">
        <v>1</v>
      </c>
      <c r="G92" s="227" t="s">
        <v>1</v>
      </c>
    </row>
    <row r="93" spans="1:7" ht="21">
      <c r="A93" s="236">
        <v>40993</v>
      </c>
      <c r="B93" s="148">
        <v>6.54</v>
      </c>
      <c r="C93" s="142">
        <v>0.48</v>
      </c>
      <c r="D93" s="145">
        <v>36</v>
      </c>
      <c r="E93" s="241" t="s">
        <v>58</v>
      </c>
      <c r="F93" s="241" t="s">
        <v>58</v>
      </c>
      <c r="G93" s="227"/>
    </row>
    <row r="94" spans="1:7" ht="21">
      <c r="A94" s="236">
        <v>40994</v>
      </c>
      <c r="B94" s="148">
        <v>99.18</v>
      </c>
      <c r="C94" s="142">
        <v>18.29</v>
      </c>
      <c r="D94" s="241" t="s">
        <v>58</v>
      </c>
      <c r="E94" s="145">
        <v>18</v>
      </c>
      <c r="F94" s="241" t="s">
        <v>58</v>
      </c>
      <c r="G94" s="227"/>
    </row>
    <row r="95" spans="1:7" ht="20.25">
      <c r="A95" s="236">
        <v>40995</v>
      </c>
      <c r="B95" s="148">
        <v>117.14</v>
      </c>
      <c r="C95" s="142">
        <v>35.41</v>
      </c>
      <c r="D95" s="145">
        <v>65</v>
      </c>
      <c r="E95" s="145">
        <v>13</v>
      </c>
      <c r="F95" s="145">
        <v>2</v>
      </c>
      <c r="G95" s="227"/>
    </row>
    <row r="96" spans="1:8" ht="21">
      <c r="A96" s="236">
        <v>40996</v>
      </c>
      <c r="B96" s="148">
        <v>91.46</v>
      </c>
      <c r="C96" s="142">
        <v>17.23</v>
      </c>
      <c r="D96" s="145">
        <v>56</v>
      </c>
      <c r="E96" s="145">
        <v>10</v>
      </c>
      <c r="F96" s="241" t="s">
        <v>58</v>
      </c>
      <c r="G96" s="227"/>
      <c r="H96" s="189" t="s">
        <v>1</v>
      </c>
    </row>
    <row r="97" spans="1:9" ht="21" customHeight="1">
      <c r="A97" s="236">
        <v>40997</v>
      </c>
      <c r="B97" s="148">
        <v>139.01</v>
      </c>
      <c r="C97" s="142">
        <v>36.84</v>
      </c>
      <c r="D97" s="145">
        <v>81</v>
      </c>
      <c r="E97" s="145">
        <v>23</v>
      </c>
      <c r="F97" s="241" t="s">
        <v>58</v>
      </c>
      <c r="G97" s="227"/>
      <c r="I97" s="189" t="s">
        <v>1</v>
      </c>
    </row>
    <row r="98" spans="1:7" ht="21" customHeight="1">
      <c r="A98" s="236">
        <v>40998</v>
      </c>
      <c r="B98" s="148">
        <v>215.65</v>
      </c>
      <c r="C98" s="142">
        <v>33.71</v>
      </c>
      <c r="D98" s="145">
        <v>88</v>
      </c>
      <c r="E98" s="145">
        <v>18</v>
      </c>
      <c r="F98" s="241" t="s">
        <v>58</v>
      </c>
      <c r="G98" s="227"/>
    </row>
    <row r="99" spans="1:7" ht="21" customHeight="1">
      <c r="A99" s="236">
        <v>40999</v>
      </c>
      <c r="B99" s="148">
        <v>30.99</v>
      </c>
      <c r="C99" s="142">
        <v>9.54</v>
      </c>
      <c r="D99" s="145">
        <v>60</v>
      </c>
      <c r="E99" s="145">
        <v>3</v>
      </c>
      <c r="F99" s="241" t="s">
        <v>58</v>
      </c>
      <c r="G99" s="227"/>
    </row>
    <row r="100" spans="1:6" ht="20.25">
      <c r="A100" s="189" t="s">
        <v>36</v>
      </c>
      <c r="B100" s="141">
        <f>SUM(B69:B99)</f>
        <v>3473.399999999999</v>
      </c>
      <c r="C100" s="141">
        <f>SUM(C69:C99)</f>
        <v>692.78</v>
      </c>
      <c r="D100" s="251">
        <f>SUM(D69:D99)</f>
        <v>1795</v>
      </c>
      <c r="E100" s="252">
        <f>SUM(E69:E99)</f>
        <v>345</v>
      </c>
      <c r="F100" s="252">
        <f>SUM(F69:F99)</f>
        <v>16</v>
      </c>
    </row>
    <row r="101" spans="1:6" ht="20.25">
      <c r="A101" s="115"/>
      <c r="B101" s="115"/>
      <c r="C101" s="204"/>
      <c r="D101" s="204"/>
      <c r="E101" s="229"/>
      <c r="F101" s="237"/>
    </row>
    <row r="102" spans="3:7" ht="20.25">
      <c r="C102" s="230"/>
      <c r="G102" s="189" t="s">
        <v>1</v>
      </c>
    </row>
    <row r="103" ht="20.25">
      <c r="F103" s="189" t="s">
        <v>1</v>
      </c>
    </row>
    <row r="104" ht="20.25">
      <c r="H104" s="189" t="s">
        <v>1</v>
      </c>
    </row>
  </sheetData>
  <sheetProtection/>
  <printOptions horizontalCentered="1"/>
  <pageMargins left="0.7" right="0.7" top="0.75" bottom="0.75" header="0.3" footer="0.3"/>
  <pageSetup fitToHeight="2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="75" zoomScaleNormal="75" zoomScalePageLayoutView="0" workbookViewId="0" topLeftCell="A22">
      <selection activeCell="E35" sqref="E35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60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262"/>
      <c r="F4" s="18"/>
    </row>
    <row r="5" spans="1:8" s="83" customFormat="1" ht="20.25">
      <c r="A5" s="68" t="s">
        <v>3</v>
      </c>
      <c r="B5" s="68"/>
      <c r="C5" s="68"/>
      <c r="D5" s="68"/>
      <c r="E5" s="150">
        <v>394.07</v>
      </c>
      <c r="F5" s="193">
        <f>E5/E8</f>
        <v>0.15240949876237622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690.6</v>
      </c>
      <c r="F6" s="193">
        <f>E6/E8</f>
        <v>0.26709467821782173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1500.93</v>
      </c>
      <c r="F7" s="193">
        <f>E7/E8</f>
        <v>0.580495823019802</v>
      </c>
      <c r="H7" s="194"/>
    </row>
    <row r="8" spans="1:8" s="83" customFormat="1" ht="21" thickBot="1">
      <c r="A8" s="68" t="s">
        <v>28</v>
      </c>
      <c r="C8" s="68" t="s">
        <v>1</v>
      </c>
      <c r="D8" s="68"/>
      <c r="E8" s="243">
        <f>SUM(E5:E7)</f>
        <v>2585.6000000000004</v>
      </c>
      <c r="F8" s="18"/>
      <c r="H8" s="194"/>
    </row>
    <row r="9" spans="1:8" s="83" customFormat="1" ht="20.25">
      <c r="A9" s="68"/>
      <c r="C9" s="68"/>
      <c r="D9" s="68"/>
      <c r="E9" s="262"/>
      <c r="F9" s="18"/>
      <c r="H9" s="194"/>
    </row>
    <row r="10" spans="1:8" s="83" customFormat="1" ht="21" thickBot="1">
      <c r="A10" s="23"/>
      <c r="B10" s="23"/>
      <c r="C10" s="68"/>
      <c r="D10" s="68"/>
      <c r="E10" s="203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66.08</v>
      </c>
      <c r="F12" s="201"/>
      <c r="G12" s="83" t="s">
        <v>1</v>
      </c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349.16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77.84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8.52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53.94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27.65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121.6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66">
        <v>17.82</v>
      </c>
      <c r="F21" s="201"/>
      <c r="G21" s="83" t="s">
        <v>1</v>
      </c>
    </row>
    <row r="22" spans="1:6" s="83" customFormat="1" ht="21" thickTop="1">
      <c r="A22" s="158"/>
      <c r="B22" s="158"/>
      <c r="C22" s="202"/>
      <c r="D22" s="202"/>
      <c r="E22" s="247">
        <f>SUM(E12:E21)</f>
        <v>722.61</v>
      </c>
      <c r="F22" s="201"/>
    </row>
    <row r="23" spans="1:6" s="83" customFormat="1" ht="21" thickBot="1">
      <c r="A23" s="158"/>
      <c r="B23" s="158"/>
      <c r="C23" s="202"/>
      <c r="D23" s="202"/>
      <c r="E23" s="262"/>
      <c r="F23" s="201"/>
    </row>
    <row r="24" spans="1:6" s="83" customFormat="1" ht="21" thickBot="1">
      <c r="A24" s="205" t="s">
        <v>51</v>
      </c>
      <c r="B24" s="206"/>
      <c r="C24" s="207"/>
      <c r="D24" s="207"/>
      <c r="E24" s="263"/>
      <c r="F24" s="201" t="s">
        <v>10</v>
      </c>
    </row>
    <row r="25" ht="20.25">
      <c r="E25" s="265"/>
    </row>
    <row r="26" spans="1:6" s="83" customFormat="1" ht="20.25">
      <c r="A26" s="189" t="s">
        <v>37</v>
      </c>
      <c r="B26" s="189"/>
      <c r="C26" s="204"/>
      <c r="D26" s="204"/>
      <c r="E26" s="249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42">
        <v>8.52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v>8.44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15.66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3.77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v>0.2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0.55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8.43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f>180*9/2000</f>
        <v>0.81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0.08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46.46000000000001</v>
      </c>
      <c r="F37" s="202"/>
    </row>
    <row r="38" spans="1:6" s="83" customFormat="1" ht="21" thickBot="1">
      <c r="A38" s="209"/>
      <c r="B38" s="209"/>
      <c r="C38" s="204"/>
      <c r="D38" s="204"/>
      <c r="E38" s="192"/>
      <c r="F38" s="159"/>
    </row>
    <row r="39" spans="1:7" s="83" customFormat="1" ht="21" thickBot="1">
      <c r="A39" s="15" t="s">
        <v>19</v>
      </c>
      <c r="B39" s="23"/>
      <c r="C39" s="81"/>
      <c r="D39" s="68"/>
      <c r="E39" s="264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178.96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22.77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8">
        <v>0</v>
      </c>
      <c r="F42" s="18"/>
    </row>
    <row r="43" spans="1:6" s="83" customFormat="1" ht="20.25">
      <c r="A43" s="68" t="s">
        <v>22</v>
      </c>
      <c r="B43" s="68"/>
      <c r="C43" s="68"/>
      <c r="D43" s="68"/>
      <c r="E43" s="248">
        <v>0</v>
      </c>
      <c r="F43" s="18"/>
    </row>
    <row r="44" spans="1:6" s="83" customFormat="1" ht="20.25">
      <c r="A44" s="68" t="s">
        <v>23</v>
      </c>
      <c r="B44" s="68"/>
      <c r="C44" s="68"/>
      <c r="D44" s="68"/>
      <c r="E44" s="248">
        <v>0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f>17.82+0.18</f>
        <v>18</v>
      </c>
      <c r="F45" s="18"/>
    </row>
    <row r="46" spans="1:6" s="83" customFormat="1" ht="20.25">
      <c r="A46" s="68" t="s">
        <v>48</v>
      </c>
      <c r="B46" s="68"/>
      <c r="C46" s="68"/>
      <c r="D46" s="68"/>
      <c r="E46" s="248">
        <v>0</v>
      </c>
      <c r="F46" s="18"/>
    </row>
    <row r="47" spans="1:6" s="83" customFormat="1" ht="21" thickBot="1">
      <c r="A47" s="68" t="s">
        <v>49</v>
      </c>
      <c r="B47" s="68"/>
      <c r="C47" s="68"/>
      <c r="D47" s="68"/>
      <c r="E47" s="266">
        <v>1.65</v>
      </c>
      <c r="F47" s="18"/>
    </row>
    <row r="48" spans="1:6" s="83" customFormat="1" ht="21" thickTop="1">
      <c r="A48" s="68" t="s">
        <v>1</v>
      </c>
      <c r="B48" s="68"/>
      <c r="C48" s="68"/>
      <c r="D48" s="68"/>
      <c r="E48" s="247">
        <f>SUM(E40:E47)</f>
        <v>221.38000000000002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943.99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B99</f>
        <v>3048.0300000000007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943.99</v>
      </c>
      <c r="F54" s="214">
        <f>E54/E53</f>
        <v>0.30970495697220823</v>
      </c>
    </row>
    <row r="55" spans="1:6" ht="20.25">
      <c r="A55" s="23" t="s">
        <v>28</v>
      </c>
      <c r="B55" s="23"/>
      <c r="C55" s="217"/>
      <c r="D55" s="217"/>
      <c r="E55" s="216">
        <f>E8</f>
        <v>2585.6000000000004</v>
      </c>
      <c r="F55" s="214">
        <f>F53-F54</f>
        <v>0.6902950430277918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67">
        <v>1206.27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68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44.25" customHeight="1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42.75" customHeight="1" thickBot="1">
      <c r="A66" s="258" t="s">
        <v>60</v>
      </c>
      <c r="B66" s="259"/>
      <c r="C66" s="259"/>
      <c r="D66" s="259"/>
      <c r="E66" s="260"/>
      <c r="F66" s="261"/>
      <c r="G66" s="11"/>
    </row>
    <row r="67" spans="5:7" ht="21.75" customHeight="1">
      <c r="E67" s="189"/>
      <c r="F67" s="209"/>
      <c r="G67" s="189" t="s">
        <v>1</v>
      </c>
    </row>
    <row r="68" spans="1:8" ht="101.25">
      <c r="A68" s="225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191" t="s">
        <v>1</v>
      </c>
      <c r="H68" s="189" t="s">
        <v>1</v>
      </c>
    </row>
    <row r="69" spans="1:7" ht="21">
      <c r="A69" s="236">
        <v>41000</v>
      </c>
      <c r="B69" s="148">
        <v>8.26</v>
      </c>
      <c r="C69" s="240">
        <v>0.08</v>
      </c>
      <c r="D69" s="145">
        <v>55</v>
      </c>
      <c r="E69" s="241" t="s">
        <v>58</v>
      </c>
      <c r="F69" s="241" t="s">
        <v>58</v>
      </c>
      <c r="G69" s="227"/>
    </row>
    <row r="70" spans="1:7" ht="21">
      <c r="A70" s="236">
        <v>41001</v>
      </c>
      <c r="B70" s="148">
        <v>127.92</v>
      </c>
      <c r="C70" s="142">
        <v>14.82</v>
      </c>
      <c r="D70" s="241" t="s">
        <v>58</v>
      </c>
      <c r="E70" s="145">
        <v>19</v>
      </c>
      <c r="F70" s="145">
        <v>1</v>
      </c>
      <c r="G70" s="227"/>
    </row>
    <row r="71" spans="1:7" ht="20.25">
      <c r="A71" s="236">
        <v>41002</v>
      </c>
      <c r="B71" s="148">
        <v>143.04</v>
      </c>
      <c r="C71" s="142">
        <v>40.76</v>
      </c>
      <c r="D71" s="145">
        <v>84</v>
      </c>
      <c r="E71" s="145">
        <v>16</v>
      </c>
      <c r="F71" s="145">
        <v>1</v>
      </c>
      <c r="G71" s="227"/>
    </row>
    <row r="72" spans="1:7" ht="20.25">
      <c r="A72" s="236">
        <v>41003</v>
      </c>
      <c r="B72" s="148">
        <v>127.57</v>
      </c>
      <c r="C72" s="142">
        <v>22.69</v>
      </c>
      <c r="D72" s="145">
        <v>71</v>
      </c>
      <c r="E72" s="145">
        <v>12</v>
      </c>
      <c r="F72" s="145">
        <v>1</v>
      </c>
      <c r="G72" s="227"/>
    </row>
    <row r="73" spans="1:7" ht="20.25">
      <c r="A73" s="236">
        <v>41004</v>
      </c>
      <c r="B73" s="148">
        <v>147.81</v>
      </c>
      <c r="C73" s="142">
        <v>29.14</v>
      </c>
      <c r="D73" s="145">
        <v>62</v>
      </c>
      <c r="E73" s="145">
        <v>22</v>
      </c>
      <c r="F73" s="145">
        <v>1</v>
      </c>
      <c r="G73" s="227"/>
    </row>
    <row r="74" spans="1:7" ht="20.25">
      <c r="A74" s="236">
        <v>41005</v>
      </c>
      <c r="B74" s="148">
        <v>152.6</v>
      </c>
      <c r="C74" s="142">
        <v>27.8</v>
      </c>
      <c r="D74" s="145">
        <v>93</v>
      </c>
      <c r="E74" s="145">
        <v>15</v>
      </c>
      <c r="F74" s="145">
        <v>1</v>
      </c>
      <c r="G74" s="227"/>
    </row>
    <row r="75" spans="1:7" ht="21">
      <c r="A75" s="236">
        <v>41006</v>
      </c>
      <c r="B75" s="148">
        <v>67.17</v>
      </c>
      <c r="C75" s="142">
        <v>11.6</v>
      </c>
      <c r="D75" s="145">
        <v>88</v>
      </c>
      <c r="E75" s="145">
        <v>3</v>
      </c>
      <c r="F75" s="241" t="s">
        <v>58</v>
      </c>
      <c r="G75" s="227"/>
    </row>
    <row r="76" spans="1:7" ht="21">
      <c r="A76" s="236">
        <v>41007</v>
      </c>
      <c r="B76" s="241" t="s">
        <v>58</v>
      </c>
      <c r="C76" s="142">
        <v>0</v>
      </c>
      <c r="D76" s="241" t="s">
        <v>58</v>
      </c>
      <c r="E76" s="241" t="s">
        <v>58</v>
      </c>
      <c r="F76" s="241" t="s">
        <v>58</v>
      </c>
      <c r="G76" s="227" t="s">
        <v>1</v>
      </c>
    </row>
    <row r="77" spans="1:7" ht="21">
      <c r="A77" s="236">
        <v>41008</v>
      </c>
      <c r="B77" s="148">
        <v>102.91</v>
      </c>
      <c r="C77" s="142">
        <v>22.51</v>
      </c>
      <c r="D77" s="241" t="s">
        <v>58</v>
      </c>
      <c r="E77" s="145">
        <v>18</v>
      </c>
      <c r="F77" s="145">
        <v>1</v>
      </c>
      <c r="G77" s="227"/>
    </row>
    <row r="78" spans="1:7" ht="21">
      <c r="A78" s="236">
        <v>41009</v>
      </c>
      <c r="B78" s="148">
        <v>123.13</v>
      </c>
      <c r="C78" s="142">
        <v>40.88</v>
      </c>
      <c r="D78" s="145">
        <v>56</v>
      </c>
      <c r="E78" s="145">
        <v>15</v>
      </c>
      <c r="F78" s="241" t="s">
        <v>58</v>
      </c>
      <c r="G78" s="227"/>
    </row>
    <row r="79" spans="1:7" ht="21">
      <c r="A79" s="236">
        <v>41010</v>
      </c>
      <c r="B79" s="148">
        <v>85.96</v>
      </c>
      <c r="C79" s="142">
        <v>25.8</v>
      </c>
      <c r="D79" s="145">
        <v>73</v>
      </c>
      <c r="E79" s="145">
        <v>11</v>
      </c>
      <c r="F79" s="241" t="s">
        <v>58</v>
      </c>
      <c r="G79" s="227"/>
    </row>
    <row r="80" spans="1:7" ht="20.25">
      <c r="A80" s="236">
        <v>41011</v>
      </c>
      <c r="B80" s="148">
        <v>128.69</v>
      </c>
      <c r="C80" s="142">
        <v>23.76</v>
      </c>
      <c r="D80" s="145">
        <v>52</v>
      </c>
      <c r="E80" s="145">
        <v>18</v>
      </c>
      <c r="F80" s="145">
        <v>1</v>
      </c>
      <c r="G80" s="227"/>
    </row>
    <row r="81" spans="1:7" ht="20.25">
      <c r="A81" s="236">
        <v>41012</v>
      </c>
      <c r="B81" s="148">
        <v>134.97</v>
      </c>
      <c r="C81" s="142">
        <v>40.89</v>
      </c>
      <c r="D81" s="145">
        <v>64</v>
      </c>
      <c r="E81" s="145">
        <v>10</v>
      </c>
      <c r="F81" s="145">
        <v>1</v>
      </c>
      <c r="G81" s="227"/>
    </row>
    <row r="82" spans="1:7" ht="21">
      <c r="A82" s="236">
        <v>41013</v>
      </c>
      <c r="B82" s="148">
        <v>61.44</v>
      </c>
      <c r="C82" s="142">
        <v>34.11</v>
      </c>
      <c r="D82" s="145">
        <v>93</v>
      </c>
      <c r="E82" s="145">
        <v>2</v>
      </c>
      <c r="F82" s="241" t="s">
        <v>58</v>
      </c>
      <c r="G82" s="227"/>
    </row>
    <row r="83" spans="1:7" ht="21">
      <c r="A83" s="236">
        <v>41014</v>
      </c>
      <c r="B83" s="148">
        <v>17.94</v>
      </c>
      <c r="C83" s="142">
        <v>7.85</v>
      </c>
      <c r="D83" s="145">
        <v>65</v>
      </c>
      <c r="E83" s="241" t="s">
        <v>58</v>
      </c>
      <c r="F83" s="241" t="s">
        <v>58</v>
      </c>
      <c r="G83" s="227"/>
    </row>
    <row r="84" spans="1:7" ht="21">
      <c r="A84" s="236">
        <v>41015</v>
      </c>
      <c r="B84" s="148">
        <v>105.7</v>
      </c>
      <c r="C84" s="142">
        <v>19.26</v>
      </c>
      <c r="D84" s="241" t="s">
        <v>58</v>
      </c>
      <c r="E84" s="145">
        <v>16</v>
      </c>
      <c r="F84" s="145">
        <v>1</v>
      </c>
      <c r="G84" s="227"/>
    </row>
    <row r="85" spans="1:7" ht="21">
      <c r="A85" s="236">
        <v>41016</v>
      </c>
      <c r="B85" s="148">
        <v>116.66</v>
      </c>
      <c r="C85" s="142">
        <v>52.93</v>
      </c>
      <c r="D85" s="145">
        <v>116</v>
      </c>
      <c r="E85" s="145">
        <v>13</v>
      </c>
      <c r="F85" s="241" t="s">
        <v>58</v>
      </c>
      <c r="G85" s="227" t="s">
        <v>1</v>
      </c>
    </row>
    <row r="86" spans="1:7" ht="20.25">
      <c r="A86" s="236">
        <v>41017</v>
      </c>
      <c r="B86" s="148">
        <v>129.26</v>
      </c>
      <c r="C86" s="142">
        <v>11.9</v>
      </c>
      <c r="D86" s="145">
        <v>63</v>
      </c>
      <c r="E86" s="145">
        <v>7</v>
      </c>
      <c r="F86" s="145">
        <v>1</v>
      </c>
      <c r="G86" s="227"/>
    </row>
    <row r="87" spans="1:7" ht="21">
      <c r="A87" s="236">
        <v>41018</v>
      </c>
      <c r="B87" s="148">
        <v>105.64</v>
      </c>
      <c r="C87" s="142">
        <v>16.56</v>
      </c>
      <c r="D87" s="145">
        <v>67</v>
      </c>
      <c r="E87" s="145">
        <v>16</v>
      </c>
      <c r="F87" s="241" t="s">
        <v>58</v>
      </c>
      <c r="G87" s="227"/>
    </row>
    <row r="88" spans="1:7" ht="21">
      <c r="A88" s="236">
        <v>41019</v>
      </c>
      <c r="B88" s="148">
        <v>149.54</v>
      </c>
      <c r="C88" s="142">
        <v>47.83</v>
      </c>
      <c r="D88" s="145">
        <v>103</v>
      </c>
      <c r="E88" s="145">
        <v>14</v>
      </c>
      <c r="F88" s="241" t="s">
        <v>58</v>
      </c>
      <c r="G88" s="227" t="s">
        <v>1</v>
      </c>
    </row>
    <row r="89" spans="1:7" ht="20.25">
      <c r="A89" s="236">
        <v>41020</v>
      </c>
      <c r="B89" s="148">
        <v>81.14</v>
      </c>
      <c r="C89" s="142">
        <v>8.8</v>
      </c>
      <c r="D89" s="145">
        <v>97</v>
      </c>
      <c r="E89" s="145">
        <v>4</v>
      </c>
      <c r="F89" s="145">
        <v>1</v>
      </c>
      <c r="G89" s="227"/>
    </row>
    <row r="90" spans="1:7" ht="21">
      <c r="A90" s="236">
        <v>41021</v>
      </c>
      <c r="B90" s="148">
        <v>13.37</v>
      </c>
      <c r="C90" s="142">
        <v>2.24</v>
      </c>
      <c r="D90" s="145">
        <v>78</v>
      </c>
      <c r="E90" s="241" t="s">
        <v>58</v>
      </c>
      <c r="F90" s="241" t="s">
        <v>58</v>
      </c>
      <c r="G90" s="227"/>
    </row>
    <row r="91" spans="1:8" ht="20.25">
      <c r="A91" s="236">
        <v>41022</v>
      </c>
      <c r="B91" s="148">
        <v>140.07</v>
      </c>
      <c r="C91" s="142">
        <v>10.52</v>
      </c>
      <c r="D91" s="145">
        <v>3</v>
      </c>
      <c r="E91" s="145">
        <v>12</v>
      </c>
      <c r="F91" s="145">
        <v>1</v>
      </c>
      <c r="G91" s="227"/>
      <c r="H91" s="189" t="s">
        <v>1</v>
      </c>
    </row>
    <row r="92" spans="1:7" ht="20.25">
      <c r="A92" s="236">
        <v>41023</v>
      </c>
      <c r="B92" s="148">
        <v>166.06</v>
      </c>
      <c r="C92" s="142">
        <v>45.49</v>
      </c>
      <c r="D92" s="145">
        <v>123</v>
      </c>
      <c r="E92" s="145">
        <v>17</v>
      </c>
      <c r="F92" s="145">
        <v>7</v>
      </c>
      <c r="G92" s="227" t="s">
        <v>1</v>
      </c>
    </row>
    <row r="93" spans="1:7" ht="21">
      <c r="A93" s="236">
        <v>41024</v>
      </c>
      <c r="B93" s="148">
        <v>136.5</v>
      </c>
      <c r="C93" s="142">
        <v>22.27</v>
      </c>
      <c r="D93" s="145">
        <v>81</v>
      </c>
      <c r="E93" s="145">
        <v>13</v>
      </c>
      <c r="F93" s="241" t="s">
        <v>58</v>
      </c>
      <c r="G93" s="227"/>
    </row>
    <row r="94" spans="1:7" ht="20.25">
      <c r="A94" s="236">
        <v>41025</v>
      </c>
      <c r="B94" s="148">
        <v>179.62</v>
      </c>
      <c r="C94" s="142">
        <v>27.96</v>
      </c>
      <c r="D94" s="145">
        <v>60</v>
      </c>
      <c r="E94" s="145">
        <v>22</v>
      </c>
      <c r="F94" s="145">
        <v>2</v>
      </c>
      <c r="G94" s="227"/>
    </row>
    <row r="95" spans="1:7" ht="20.25">
      <c r="A95" s="236">
        <v>41026</v>
      </c>
      <c r="B95" s="148">
        <v>139.05</v>
      </c>
      <c r="C95" s="142">
        <v>34.68</v>
      </c>
      <c r="D95" s="145">
        <v>82</v>
      </c>
      <c r="E95" s="145">
        <v>16</v>
      </c>
      <c r="F95" s="145">
        <v>2</v>
      </c>
      <c r="G95" s="227"/>
    </row>
    <row r="96" spans="1:8" ht="21">
      <c r="A96" s="236">
        <v>41027</v>
      </c>
      <c r="B96" s="148">
        <v>39.26</v>
      </c>
      <c r="C96" s="142">
        <v>9.6</v>
      </c>
      <c r="D96" s="145">
        <v>84</v>
      </c>
      <c r="E96" s="145">
        <v>2</v>
      </c>
      <c r="F96" s="241" t="s">
        <v>58</v>
      </c>
      <c r="G96" s="227"/>
      <c r="H96" s="189" t="s">
        <v>1</v>
      </c>
    </row>
    <row r="97" spans="1:9" ht="21" customHeight="1">
      <c r="A97" s="236">
        <v>41028</v>
      </c>
      <c r="B97" s="148">
        <v>11.92</v>
      </c>
      <c r="C97" s="142">
        <v>1.12</v>
      </c>
      <c r="D97" s="145">
        <v>65</v>
      </c>
      <c r="E97" s="241" t="s">
        <v>58</v>
      </c>
      <c r="F97" s="241" t="s">
        <v>58</v>
      </c>
      <c r="G97" s="227"/>
      <c r="I97" s="189" t="s">
        <v>1</v>
      </c>
    </row>
    <row r="98" spans="1:7" ht="21" customHeight="1">
      <c r="A98" s="236">
        <v>41029</v>
      </c>
      <c r="B98" s="148">
        <v>104.83</v>
      </c>
      <c r="C98" s="142">
        <v>36.75</v>
      </c>
      <c r="D98" s="145">
        <v>26</v>
      </c>
      <c r="E98" s="145">
        <v>17</v>
      </c>
      <c r="F98" s="145">
        <v>3</v>
      </c>
      <c r="G98" s="227"/>
    </row>
    <row r="99" spans="1:6" ht="20.25">
      <c r="A99" s="189" t="s">
        <v>36</v>
      </c>
      <c r="B99" s="141">
        <f>SUM(B69:B98)</f>
        <v>3048.0300000000007</v>
      </c>
      <c r="C99" s="141">
        <f>SUM(C69:C98)</f>
        <v>690.6</v>
      </c>
      <c r="D99" s="251">
        <f>SUM(D69:D98)</f>
        <v>1904</v>
      </c>
      <c r="E99" s="252">
        <f>SUM(E69:E98)</f>
        <v>330</v>
      </c>
      <c r="F99" s="252">
        <f>SUM(F69:F98)</f>
        <v>26</v>
      </c>
    </row>
    <row r="100" spans="1:6" ht="20.25">
      <c r="A100" s="115"/>
      <c r="B100" s="115"/>
      <c r="C100" s="204"/>
      <c r="D100" s="204"/>
      <c r="E100" s="229"/>
      <c r="F100" s="237"/>
    </row>
    <row r="101" spans="3:7" ht="20.25">
      <c r="C101" s="230"/>
      <c r="G101" s="189" t="s">
        <v>1</v>
      </c>
    </row>
    <row r="102" ht="20.25">
      <c r="F102" s="189" t="s">
        <v>1</v>
      </c>
    </row>
    <row r="103" ht="20.25">
      <c r="H103" s="189" t="s">
        <v>1</v>
      </c>
    </row>
  </sheetData>
  <sheetProtection/>
  <printOptions horizontalCentered="1"/>
  <pageMargins left="1.17" right="1.1" top="0.67" bottom="1.19" header="0.71" footer="1.09"/>
  <pageSetup fitToHeight="2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21">
      <selection activeCell="E35" sqref="E35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62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262"/>
      <c r="F4" s="18"/>
    </row>
    <row r="5" spans="1:8" s="83" customFormat="1" ht="20.25">
      <c r="A5" s="68" t="s">
        <v>3</v>
      </c>
      <c r="B5" s="68"/>
      <c r="C5" s="68"/>
      <c r="D5" s="68"/>
      <c r="E5" s="150">
        <v>648.17</v>
      </c>
      <c r="F5" s="193">
        <f>E5/E8</f>
        <v>0.20633551287030374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906.31</v>
      </c>
      <c r="F6" s="193">
        <f>E6/E8</f>
        <v>0.2885106355886341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1586.86</v>
      </c>
      <c r="F7" s="193">
        <f>E7/E8</f>
        <v>0.5051538515410621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3141.34</v>
      </c>
      <c r="F8" s="18"/>
      <c r="H8" s="194"/>
    </row>
    <row r="9" spans="1:8" s="83" customFormat="1" ht="20.25">
      <c r="A9" s="68"/>
      <c r="C9" s="68"/>
      <c r="D9" s="68"/>
      <c r="E9" s="262"/>
      <c r="F9" s="18"/>
      <c r="H9" s="194"/>
    </row>
    <row r="10" spans="1:8" s="83" customFormat="1" ht="21" thickBot="1">
      <c r="A10" s="23"/>
      <c r="B10" s="23"/>
      <c r="C10" s="68"/>
      <c r="D10" s="68"/>
      <c r="E10" s="203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77.25</v>
      </c>
      <c r="F12" s="201"/>
      <c r="G12" s="83" t="s">
        <v>1</v>
      </c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611.82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88.87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7.55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122.12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79.14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22.45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66">
        <v>5.98</v>
      </c>
      <c r="F21" s="201"/>
      <c r="G21" s="83" t="s">
        <v>1</v>
      </c>
    </row>
    <row r="22" spans="1:6" s="83" customFormat="1" ht="21" thickTop="1">
      <c r="A22" s="158"/>
      <c r="B22" s="158"/>
      <c r="C22" s="202"/>
      <c r="D22" s="202"/>
      <c r="E22" s="247">
        <f>SUM(E12:E21)</f>
        <v>1015.1800000000001</v>
      </c>
      <c r="F22" s="201"/>
    </row>
    <row r="23" spans="1:6" s="83" customFormat="1" ht="21" thickBot="1">
      <c r="A23" s="158"/>
      <c r="B23" s="158"/>
      <c r="C23" s="202"/>
      <c r="D23" s="202"/>
      <c r="E23" s="262"/>
      <c r="F23" s="201"/>
    </row>
    <row r="24" spans="1:6" s="83" customFormat="1" ht="21" thickBot="1">
      <c r="A24" s="205" t="s">
        <v>51</v>
      </c>
      <c r="B24" s="206"/>
      <c r="C24" s="207"/>
      <c r="D24" s="207"/>
      <c r="E24" s="263"/>
      <c r="F24" s="201" t="s">
        <v>10</v>
      </c>
    </row>
    <row r="25" ht="20.25">
      <c r="E25" s="265"/>
    </row>
    <row r="26" spans="1:6" s="83" customFormat="1" ht="20.25">
      <c r="A26" s="189" t="s">
        <v>37</v>
      </c>
      <c r="B26" s="189"/>
      <c r="C26" s="204"/>
      <c r="D26" s="204"/>
      <c r="E26" s="249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49">
        <v>0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f>4.03+2.4</f>
        <v>6.43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23.76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f>1.04+2.33</f>
        <v>3.37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900*2/2000</f>
        <v>0.9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0.07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4.16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0.63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0.06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39.38</v>
      </c>
      <c r="F37" s="202"/>
    </row>
    <row r="38" spans="1:6" s="83" customFormat="1" ht="21" thickBot="1">
      <c r="A38" s="209"/>
      <c r="B38" s="209"/>
      <c r="C38" s="204"/>
      <c r="D38" s="204"/>
      <c r="E38" s="192"/>
      <c r="F38" s="159"/>
    </row>
    <row r="39" spans="1:7" s="83" customFormat="1" ht="21" thickBot="1">
      <c r="A39" s="15" t="s">
        <v>19</v>
      </c>
      <c r="B39" s="23"/>
      <c r="C39" s="81"/>
      <c r="D39" s="68"/>
      <c r="E39" s="264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189.19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12.02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8">
        <v>0</v>
      </c>
      <c r="F42" s="18"/>
    </row>
    <row r="43" spans="1:6" s="83" customFormat="1" ht="20.25">
      <c r="A43" s="68" t="s">
        <v>22</v>
      </c>
      <c r="B43" s="68"/>
      <c r="C43" s="68"/>
      <c r="D43" s="68"/>
      <c r="E43" s="248">
        <v>0</v>
      </c>
      <c r="F43" s="18"/>
    </row>
    <row r="44" spans="1:6" s="83" customFormat="1" ht="20.25">
      <c r="A44" s="68" t="s">
        <v>23</v>
      </c>
      <c r="B44" s="68"/>
      <c r="C44" s="68"/>
      <c r="D44" s="68"/>
      <c r="E44" s="248">
        <v>0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v>6.01</v>
      </c>
      <c r="F45" s="18"/>
    </row>
    <row r="46" spans="1:6" s="83" customFormat="1" ht="20.25">
      <c r="A46" s="68" t="s">
        <v>48</v>
      </c>
      <c r="B46" s="68"/>
      <c r="C46" s="68"/>
      <c r="D46" s="68"/>
      <c r="E46" s="248">
        <v>0</v>
      </c>
      <c r="F46" s="18"/>
    </row>
    <row r="47" spans="1:6" s="83" customFormat="1" ht="21" thickBot="1">
      <c r="A47" s="68" t="s">
        <v>49</v>
      </c>
      <c r="B47" s="68"/>
      <c r="C47" s="68"/>
      <c r="D47" s="68"/>
      <c r="E47" s="266">
        <v>2.25</v>
      </c>
      <c r="F47" s="18"/>
    </row>
    <row r="48" spans="1:6" s="83" customFormat="1" ht="21" thickTop="1">
      <c r="A48" s="68" t="s">
        <v>1</v>
      </c>
      <c r="B48" s="68"/>
      <c r="C48" s="68"/>
      <c r="D48" s="68"/>
      <c r="E48" s="247">
        <f>SUM(E40:E47)</f>
        <v>209.47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1224.65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B100</f>
        <v>3748.19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1224.65</v>
      </c>
      <c r="F54" s="214">
        <f>E54/E53</f>
        <v>0.32673103551314103</v>
      </c>
    </row>
    <row r="55" spans="1:6" ht="20.25">
      <c r="A55" s="23" t="s">
        <v>28</v>
      </c>
      <c r="B55" s="23"/>
      <c r="C55" s="217"/>
      <c r="D55" s="217"/>
      <c r="E55" s="216">
        <f>E8</f>
        <v>3141.34</v>
      </c>
      <c r="F55" s="214">
        <f>F53-F54</f>
        <v>0.673268964486859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67">
        <v>1413.6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68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30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30.75" thickBot="1">
      <c r="A66" s="258" t="s">
        <v>62</v>
      </c>
      <c r="B66" s="259"/>
      <c r="C66" s="259"/>
      <c r="D66" s="259"/>
      <c r="E66" s="260"/>
      <c r="F66" s="261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191" t="s">
        <v>1</v>
      </c>
      <c r="H68" s="189" t="s">
        <v>1</v>
      </c>
    </row>
    <row r="69" spans="1:7" ht="21">
      <c r="A69" s="236">
        <v>41030</v>
      </c>
      <c r="B69" s="148">
        <v>167.2</v>
      </c>
      <c r="C69" s="240">
        <v>101.94</v>
      </c>
      <c r="D69" s="145">
        <v>110</v>
      </c>
      <c r="E69" s="145">
        <v>11</v>
      </c>
      <c r="F69" s="241" t="s">
        <v>58</v>
      </c>
      <c r="G69" s="227"/>
    </row>
    <row r="70" spans="1:7" ht="21">
      <c r="A70" s="236">
        <v>41031</v>
      </c>
      <c r="B70" s="148">
        <v>107.67</v>
      </c>
      <c r="C70" s="142">
        <v>54.97</v>
      </c>
      <c r="D70" s="145">
        <v>87</v>
      </c>
      <c r="E70" s="145">
        <v>2</v>
      </c>
      <c r="F70" s="241" t="s">
        <v>58</v>
      </c>
      <c r="G70" s="227"/>
    </row>
    <row r="71" spans="1:7" ht="20.25">
      <c r="A71" s="236">
        <v>41032</v>
      </c>
      <c r="B71" s="148">
        <v>222.59</v>
      </c>
      <c r="C71" s="142">
        <v>49.04</v>
      </c>
      <c r="D71" s="145">
        <v>86</v>
      </c>
      <c r="E71" s="145">
        <v>21</v>
      </c>
      <c r="F71" s="145">
        <v>1</v>
      </c>
      <c r="G71" s="227"/>
    </row>
    <row r="72" spans="1:7" ht="20.25">
      <c r="A72" s="236">
        <v>41033</v>
      </c>
      <c r="B72" s="148">
        <v>174.88</v>
      </c>
      <c r="C72" s="142">
        <v>51.37</v>
      </c>
      <c r="D72" s="145">
        <v>96</v>
      </c>
      <c r="E72" s="145">
        <v>15</v>
      </c>
      <c r="F72" s="145">
        <v>3</v>
      </c>
      <c r="G72" s="227"/>
    </row>
    <row r="73" spans="1:7" ht="21">
      <c r="A73" s="236">
        <v>41034</v>
      </c>
      <c r="B73" s="148">
        <v>46.12</v>
      </c>
      <c r="C73" s="142">
        <v>13.77</v>
      </c>
      <c r="D73" s="145">
        <v>67</v>
      </c>
      <c r="E73" s="145">
        <v>2</v>
      </c>
      <c r="F73" s="241" t="s">
        <v>58</v>
      </c>
      <c r="G73" s="227"/>
    </row>
    <row r="74" spans="1:7" ht="21">
      <c r="A74" s="236">
        <v>41035</v>
      </c>
      <c r="B74" s="148">
        <v>12.56</v>
      </c>
      <c r="C74" s="142">
        <v>2.72</v>
      </c>
      <c r="D74" s="145">
        <v>63</v>
      </c>
      <c r="E74" s="241" t="s">
        <v>58</v>
      </c>
      <c r="F74" s="241" t="s">
        <v>58</v>
      </c>
      <c r="G74" s="227"/>
    </row>
    <row r="75" spans="1:7" ht="20.25">
      <c r="A75" s="236">
        <v>41036</v>
      </c>
      <c r="B75" s="148">
        <v>128.09</v>
      </c>
      <c r="C75" s="142">
        <v>5.48</v>
      </c>
      <c r="D75" s="145">
        <v>1</v>
      </c>
      <c r="E75" s="145">
        <v>14</v>
      </c>
      <c r="F75" s="145">
        <v>1</v>
      </c>
      <c r="G75" s="227"/>
    </row>
    <row r="76" spans="1:7" ht="20.25">
      <c r="A76" s="236">
        <v>41037</v>
      </c>
      <c r="B76" s="148">
        <v>212.62</v>
      </c>
      <c r="C76" s="142">
        <v>72.58</v>
      </c>
      <c r="D76" s="145">
        <v>103</v>
      </c>
      <c r="E76" s="145">
        <v>16</v>
      </c>
      <c r="F76" s="145">
        <v>3</v>
      </c>
      <c r="G76" s="227" t="s">
        <v>1</v>
      </c>
    </row>
    <row r="77" spans="1:7" ht="21">
      <c r="A77" s="236">
        <v>41038</v>
      </c>
      <c r="B77" s="148">
        <v>132.05</v>
      </c>
      <c r="C77" s="142">
        <v>18.07</v>
      </c>
      <c r="D77" s="145">
        <v>67</v>
      </c>
      <c r="E77" s="145">
        <v>12</v>
      </c>
      <c r="F77" s="241" t="s">
        <v>58</v>
      </c>
      <c r="G77" s="227"/>
    </row>
    <row r="78" spans="1:7" ht="21">
      <c r="A78" s="236">
        <v>41039</v>
      </c>
      <c r="B78" s="148">
        <v>182.53</v>
      </c>
      <c r="C78" s="142">
        <v>46.41</v>
      </c>
      <c r="D78" s="145">
        <v>62</v>
      </c>
      <c r="E78" s="145">
        <v>22</v>
      </c>
      <c r="F78" s="241" t="s">
        <v>58</v>
      </c>
      <c r="G78" s="227"/>
    </row>
    <row r="79" spans="1:7" ht="21">
      <c r="A79" s="236">
        <v>41040</v>
      </c>
      <c r="B79" s="148">
        <v>153.61</v>
      </c>
      <c r="C79" s="142">
        <v>33.84</v>
      </c>
      <c r="D79" s="145">
        <v>78</v>
      </c>
      <c r="E79" s="145">
        <v>17</v>
      </c>
      <c r="F79" s="241" t="s">
        <v>58</v>
      </c>
      <c r="G79" s="227"/>
    </row>
    <row r="80" spans="1:7" ht="20.25">
      <c r="A80" s="236">
        <v>41041</v>
      </c>
      <c r="B80" s="148">
        <v>55.06</v>
      </c>
      <c r="C80" s="142">
        <v>5.76</v>
      </c>
      <c r="D80" s="145">
        <v>65</v>
      </c>
      <c r="E80" s="145">
        <v>4</v>
      </c>
      <c r="F80" s="145">
        <v>1</v>
      </c>
      <c r="G80" s="227"/>
    </row>
    <row r="81" spans="1:7" ht="21">
      <c r="A81" s="236">
        <v>41042</v>
      </c>
      <c r="B81" s="148">
        <v>8.09</v>
      </c>
      <c r="C81" s="142">
        <v>0</v>
      </c>
      <c r="D81" s="145">
        <v>53</v>
      </c>
      <c r="E81" s="241" t="s">
        <v>58</v>
      </c>
      <c r="F81" s="241" t="s">
        <v>58</v>
      </c>
      <c r="G81" s="227"/>
    </row>
    <row r="82" spans="1:7" ht="20.25">
      <c r="A82" s="236">
        <v>41043</v>
      </c>
      <c r="B82" s="148">
        <v>108.54</v>
      </c>
      <c r="C82" s="142">
        <v>7.87</v>
      </c>
      <c r="D82" s="145">
        <v>0</v>
      </c>
      <c r="E82" s="145">
        <v>15</v>
      </c>
      <c r="F82" s="145">
        <v>2</v>
      </c>
      <c r="G82" s="227"/>
    </row>
    <row r="83" spans="1:7" ht="20.25">
      <c r="A83" s="236">
        <v>41044</v>
      </c>
      <c r="B83" s="148">
        <v>189.16</v>
      </c>
      <c r="C83" s="142">
        <v>57.58</v>
      </c>
      <c r="D83" s="145">
        <v>110</v>
      </c>
      <c r="E83" s="145">
        <v>17</v>
      </c>
      <c r="F83" s="145">
        <v>2</v>
      </c>
      <c r="G83" s="227"/>
    </row>
    <row r="84" spans="1:7" ht="21">
      <c r="A84" s="236">
        <v>41045</v>
      </c>
      <c r="B84" s="148">
        <v>181.54</v>
      </c>
      <c r="C84" s="142">
        <v>37.42</v>
      </c>
      <c r="D84" s="145">
        <v>91</v>
      </c>
      <c r="E84" s="145">
        <v>11</v>
      </c>
      <c r="F84" s="241" t="s">
        <v>58</v>
      </c>
      <c r="G84" s="227"/>
    </row>
    <row r="85" spans="1:7" ht="20.25">
      <c r="A85" s="236">
        <v>41046</v>
      </c>
      <c r="B85" s="148">
        <v>159.81</v>
      </c>
      <c r="C85" s="142">
        <v>28.73</v>
      </c>
      <c r="D85" s="145">
        <v>71</v>
      </c>
      <c r="E85" s="145">
        <v>20</v>
      </c>
      <c r="F85" s="145">
        <v>2</v>
      </c>
      <c r="G85" s="227" t="s">
        <v>1</v>
      </c>
    </row>
    <row r="86" spans="1:7" ht="20.25">
      <c r="A86" s="236">
        <v>41047</v>
      </c>
      <c r="B86" s="148">
        <v>171.66</v>
      </c>
      <c r="C86" s="142">
        <v>34.08</v>
      </c>
      <c r="D86" s="145">
        <v>97</v>
      </c>
      <c r="E86" s="145">
        <v>16</v>
      </c>
      <c r="F86" s="145">
        <v>5</v>
      </c>
      <c r="G86" s="227"/>
    </row>
    <row r="87" spans="1:7" ht="21">
      <c r="A87" s="236">
        <v>41048</v>
      </c>
      <c r="B87" s="148">
        <v>76.5</v>
      </c>
      <c r="C87" s="142">
        <v>38.29</v>
      </c>
      <c r="D87" s="145">
        <v>85</v>
      </c>
      <c r="E87" s="145">
        <v>9</v>
      </c>
      <c r="F87" s="241" t="s">
        <v>58</v>
      </c>
      <c r="G87" s="227"/>
    </row>
    <row r="88" spans="1:7" ht="21">
      <c r="A88" s="236">
        <v>41049</v>
      </c>
      <c r="B88" s="148">
        <v>10.85</v>
      </c>
      <c r="C88" s="142">
        <v>0</v>
      </c>
      <c r="D88" s="145">
        <v>76</v>
      </c>
      <c r="E88" s="241" t="s">
        <v>58</v>
      </c>
      <c r="F88" s="241" t="s">
        <v>58</v>
      </c>
      <c r="G88" s="227" t="s">
        <v>1</v>
      </c>
    </row>
    <row r="89" spans="1:8" ht="20.25">
      <c r="A89" s="236">
        <v>41050</v>
      </c>
      <c r="B89" s="148">
        <v>115.11</v>
      </c>
      <c r="C89" s="142">
        <v>18.29</v>
      </c>
      <c r="D89" s="145">
        <v>0</v>
      </c>
      <c r="E89" s="145">
        <v>16</v>
      </c>
      <c r="F89" s="145">
        <v>2</v>
      </c>
      <c r="G89" s="227"/>
      <c r="H89" s="189" t="s">
        <v>1</v>
      </c>
    </row>
    <row r="90" spans="1:7" ht="21">
      <c r="A90" s="236">
        <v>41051</v>
      </c>
      <c r="B90" s="148">
        <v>165.54</v>
      </c>
      <c r="C90" s="142">
        <v>50.76</v>
      </c>
      <c r="D90" s="145">
        <v>89</v>
      </c>
      <c r="E90" s="145">
        <v>19</v>
      </c>
      <c r="F90" s="241" t="s">
        <v>58</v>
      </c>
      <c r="G90" s="227"/>
    </row>
    <row r="91" spans="1:8" ht="21">
      <c r="A91" s="236">
        <v>41052</v>
      </c>
      <c r="B91" s="148">
        <v>129.3</v>
      </c>
      <c r="C91" s="142">
        <v>31.87</v>
      </c>
      <c r="D91" s="145">
        <v>90</v>
      </c>
      <c r="E91" s="145">
        <v>13</v>
      </c>
      <c r="F91" s="241" t="s">
        <v>58</v>
      </c>
      <c r="G91" s="227"/>
      <c r="H91" s="189" t="s">
        <v>1</v>
      </c>
    </row>
    <row r="92" spans="1:7" ht="21">
      <c r="A92" s="236">
        <v>41053</v>
      </c>
      <c r="B92" s="148">
        <v>202.28</v>
      </c>
      <c r="C92" s="142">
        <v>19.84</v>
      </c>
      <c r="D92" s="145">
        <v>78</v>
      </c>
      <c r="E92" s="145">
        <v>23</v>
      </c>
      <c r="F92" s="241" t="s">
        <v>58</v>
      </c>
      <c r="G92" s="227" t="s">
        <v>1</v>
      </c>
    </row>
    <row r="93" spans="1:7" ht="20.25">
      <c r="A93" s="236">
        <v>41054</v>
      </c>
      <c r="B93" s="148">
        <v>117.91</v>
      </c>
      <c r="C93" s="142">
        <v>39.93</v>
      </c>
      <c r="D93" s="145">
        <v>92</v>
      </c>
      <c r="E93" s="145">
        <v>16</v>
      </c>
      <c r="F93" s="145">
        <v>3</v>
      </c>
      <c r="G93" s="227"/>
    </row>
    <row r="94" spans="1:7" ht="21">
      <c r="A94" s="236">
        <v>41055</v>
      </c>
      <c r="B94" s="148">
        <v>65.46</v>
      </c>
      <c r="C94" s="142">
        <v>12.18</v>
      </c>
      <c r="D94" s="145">
        <v>76</v>
      </c>
      <c r="E94" s="145">
        <v>4</v>
      </c>
      <c r="F94" s="241" t="s">
        <v>58</v>
      </c>
      <c r="G94" s="227"/>
    </row>
    <row r="95" spans="1:7" ht="21">
      <c r="A95" s="236">
        <v>41056</v>
      </c>
      <c r="B95" s="148">
        <v>8.34</v>
      </c>
      <c r="C95" s="142">
        <v>0.24</v>
      </c>
      <c r="D95" s="145">
        <v>48</v>
      </c>
      <c r="E95" s="241" t="s">
        <v>58</v>
      </c>
      <c r="F95" s="241" t="s">
        <v>58</v>
      </c>
      <c r="G95" s="227"/>
    </row>
    <row r="96" spans="1:8" ht="21">
      <c r="A96" s="236">
        <v>41057</v>
      </c>
      <c r="B96" s="148">
        <v>50.61</v>
      </c>
      <c r="C96" s="142">
        <v>0</v>
      </c>
      <c r="D96" s="145">
        <v>0</v>
      </c>
      <c r="E96" s="145">
        <v>6</v>
      </c>
      <c r="F96" s="241" t="s">
        <v>58</v>
      </c>
      <c r="G96" s="227"/>
      <c r="H96" s="189" t="s">
        <v>1</v>
      </c>
    </row>
    <row r="97" spans="1:9" ht="21" customHeight="1">
      <c r="A97" s="236">
        <v>41058</v>
      </c>
      <c r="B97" s="148">
        <v>133.02</v>
      </c>
      <c r="C97" s="142">
        <v>14.1</v>
      </c>
      <c r="D97" s="145">
        <v>68</v>
      </c>
      <c r="E97" s="145">
        <v>9</v>
      </c>
      <c r="F97" s="145">
        <v>3</v>
      </c>
      <c r="G97" s="227"/>
      <c r="I97" s="189" t="s">
        <v>1</v>
      </c>
    </row>
    <row r="98" spans="1:7" ht="21" customHeight="1">
      <c r="A98" s="236">
        <v>41059</v>
      </c>
      <c r="B98" s="148">
        <v>99.87</v>
      </c>
      <c r="C98" s="142">
        <v>32.02</v>
      </c>
      <c r="D98" s="145">
        <v>87</v>
      </c>
      <c r="E98" s="145">
        <v>12</v>
      </c>
      <c r="F98" s="241" t="s">
        <v>58</v>
      </c>
      <c r="G98" s="227"/>
    </row>
    <row r="99" spans="1:7" ht="21" customHeight="1">
      <c r="A99" s="236">
        <v>41060</v>
      </c>
      <c r="B99" s="148">
        <v>159.62</v>
      </c>
      <c r="C99" s="142">
        <v>27.16</v>
      </c>
      <c r="D99" s="145">
        <v>93</v>
      </c>
      <c r="E99" s="145">
        <v>16</v>
      </c>
      <c r="F99" s="145">
        <v>6</v>
      </c>
      <c r="G99" s="227"/>
    </row>
    <row r="100" spans="1:6" ht="20.25">
      <c r="A100" s="189" t="s">
        <v>36</v>
      </c>
      <c r="B100" s="141">
        <f>SUM(B69:B99)</f>
        <v>3748.19</v>
      </c>
      <c r="C100" s="141">
        <f>SUM(C69:C99)</f>
        <v>906.31</v>
      </c>
      <c r="D100" s="251">
        <f>SUM(D69:D99)</f>
        <v>2189</v>
      </c>
      <c r="E100" s="238">
        <f>SUM(E69:E99)</f>
        <v>358</v>
      </c>
      <c r="F100" s="238">
        <f>SUM(F69:F99)</f>
        <v>34</v>
      </c>
    </row>
    <row r="101" spans="1:6" ht="20.25">
      <c r="A101" s="115"/>
      <c r="B101" s="115"/>
      <c r="C101" s="204"/>
      <c r="D101" s="204"/>
      <c r="E101" s="229"/>
      <c r="F101" s="237"/>
    </row>
    <row r="102" spans="3:7" ht="20.25">
      <c r="C102" s="230"/>
      <c r="G102" s="189" t="s">
        <v>1</v>
      </c>
    </row>
    <row r="103" ht="20.25">
      <c r="F103" s="189" t="s">
        <v>1</v>
      </c>
    </row>
    <row r="104" ht="20.25">
      <c r="H104" s="189" t="s">
        <v>1</v>
      </c>
    </row>
  </sheetData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19">
      <selection activeCell="E35" sqref="E35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63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262"/>
      <c r="F4" s="18"/>
    </row>
    <row r="5" spans="1:8" s="83" customFormat="1" ht="20.25">
      <c r="A5" s="68" t="s">
        <v>3</v>
      </c>
      <c r="B5" s="68"/>
      <c r="C5" s="68"/>
      <c r="D5" s="68"/>
      <c r="E5" s="150">
        <v>591.58</v>
      </c>
      <c r="F5" s="193">
        <f>E5/E8</f>
        <v>0.20295732125703309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784.37</v>
      </c>
      <c r="F6" s="193">
        <f>E6/E8</f>
        <v>0.26909908055441195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1538.85</v>
      </c>
      <c r="F7" s="193">
        <f>E7/E8</f>
        <v>0.5279435981885549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2914.8</v>
      </c>
      <c r="F8" s="18"/>
      <c r="H8" s="194"/>
    </row>
    <row r="9" spans="1:8" s="83" customFormat="1" ht="20.25">
      <c r="A9" s="68"/>
      <c r="C9" s="68"/>
      <c r="D9" s="68"/>
      <c r="E9" s="262"/>
      <c r="F9" s="18"/>
      <c r="H9" s="194"/>
    </row>
    <row r="10" spans="1:8" s="83" customFormat="1" ht="21" thickBot="1">
      <c r="A10" s="23"/>
      <c r="B10" s="23"/>
      <c r="C10" s="68"/>
      <c r="D10" s="68"/>
      <c r="E10" s="203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f>353.54+82.09</f>
        <v>435.63</v>
      </c>
      <c r="F12" s="271"/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574.75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88.61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8.52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61.43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8.5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2">
        <v>175.51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318.7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66">
        <v>1.44</v>
      </c>
      <c r="F21" s="201"/>
      <c r="G21" s="83" t="s">
        <v>1</v>
      </c>
    </row>
    <row r="22" spans="1:6" s="83" customFormat="1" ht="21" thickTop="1">
      <c r="A22" s="158"/>
      <c r="B22" s="158"/>
      <c r="C22" s="202"/>
      <c r="D22" s="202"/>
      <c r="E22" s="247">
        <f>SUM(E12:E21)</f>
        <v>1673.0900000000001</v>
      </c>
      <c r="F22" s="201"/>
    </row>
    <row r="23" spans="1:6" s="83" customFormat="1" ht="21" thickBot="1">
      <c r="A23" s="158"/>
      <c r="B23" s="158"/>
      <c r="C23" s="202"/>
      <c r="D23" s="202"/>
      <c r="E23" s="262"/>
      <c r="F23" s="201"/>
    </row>
    <row r="24" spans="1:6" s="83" customFormat="1" ht="21" thickBot="1">
      <c r="A24" s="205" t="s">
        <v>51</v>
      </c>
      <c r="B24" s="206"/>
      <c r="C24" s="207"/>
      <c r="D24" s="207"/>
      <c r="E24" s="263"/>
      <c r="F24" s="201" t="s">
        <v>10</v>
      </c>
    </row>
    <row r="25" ht="20.25">
      <c r="E25" s="265"/>
    </row>
    <row r="26" spans="1:6" s="83" customFormat="1" ht="20.25">
      <c r="A26" s="189" t="s">
        <v>37</v>
      </c>
      <c r="B26" s="189"/>
      <c r="C26" s="204"/>
      <c r="D26" s="204"/>
      <c r="E26" s="242">
        <v>0.05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42">
        <v>7.65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f>2.61+3.13</f>
        <v>5.74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36.72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2.85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750*2/2000</f>
        <v>0.75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1.15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5.56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3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0.18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63.65</v>
      </c>
      <c r="F37" s="202"/>
    </row>
    <row r="38" spans="1:6" s="83" customFormat="1" ht="21" thickBot="1">
      <c r="A38" s="209"/>
      <c r="B38" s="209"/>
      <c r="C38" s="204"/>
      <c r="D38" s="204"/>
      <c r="E38" s="192"/>
      <c r="F38" s="159"/>
    </row>
    <row r="39" spans="1:7" s="83" customFormat="1" ht="21" thickBot="1">
      <c r="A39" s="15" t="s">
        <v>19</v>
      </c>
      <c r="B39" s="23"/>
      <c r="C39" s="81"/>
      <c r="D39" s="68"/>
      <c r="E39" s="264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226.74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23.88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8">
        <v>0</v>
      </c>
      <c r="F42" s="18"/>
    </row>
    <row r="43" spans="1:6" s="83" customFormat="1" ht="20.25">
      <c r="A43" s="68" t="s">
        <v>22</v>
      </c>
      <c r="B43" s="68"/>
      <c r="C43" s="68"/>
      <c r="D43" s="68"/>
      <c r="E43" s="248">
        <v>0</v>
      </c>
      <c r="F43" s="18"/>
    </row>
    <row r="44" spans="1:6" s="83" customFormat="1" ht="20.25">
      <c r="A44" s="68" t="s">
        <v>23</v>
      </c>
      <c r="B44" s="68"/>
      <c r="C44" s="68"/>
      <c r="D44" s="68"/>
      <c r="E44" s="242">
        <v>10.47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v>6.76</v>
      </c>
      <c r="F45" s="18"/>
    </row>
    <row r="46" spans="1:6" s="83" customFormat="1" ht="20.25">
      <c r="A46" s="68" t="s">
        <v>48</v>
      </c>
      <c r="B46" s="68"/>
      <c r="C46" s="68"/>
      <c r="D46" s="68"/>
      <c r="E46" s="242">
        <v>4.03</v>
      </c>
      <c r="F46" s="18"/>
    </row>
    <row r="47" spans="1:6" s="83" customFormat="1" ht="21" thickBot="1">
      <c r="A47" s="68" t="s">
        <v>49</v>
      </c>
      <c r="B47" s="68"/>
      <c r="C47" s="68"/>
      <c r="D47" s="68"/>
      <c r="E47" s="266">
        <v>5.38</v>
      </c>
      <c r="F47" s="18"/>
    </row>
    <row r="48" spans="1:6" s="83" customFormat="1" ht="21" thickTop="1">
      <c r="A48" s="68" t="s">
        <v>1</v>
      </c>
      <c r="B48" s="68"/>
      <c r="C48" s="68"/>
      <c r="D48" s="68"/>
      <c r="E48" s="247">
        <f>SUM(E40:E47)</f>
        <v>277.26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1950.3500000000001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B99</f>
        <v>3452.67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1950.3500000000001</v>
      </c>
      <c r="F54" s="214">
        <f>E54/E53</f>
        <v>0.56488167128628</v>
      </c>
    </row>
    <row r="55" spans="1:6" ht="20.25">
      <c r="A55" s="23" t="s">
        <v>28</v>
      </c>
      <c r="B55" s="23"/>
      <c r="C55" s="217"/>
      <c r="D55" s="217"/>
      <c r="E55" s="216">
        <f>E8</f>
        <v>2914.8</v>
      </c>
      <c r="F55" s="214">
        <f>F53-F54</f>
        <v>0.43511832871372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67">
        <v>1385.01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68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30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30.75" thickBot="1">
      <c r="A66" s="258" t="s">
        <v>63</v>
      </c>
      <c r="B66" s="259"/>
      <c r="C66" s="259"/>
      <c r="D66" s="259"/>
      <c r="E66" s="260"/>
      <c r="F66" s="261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191" t="s">
        <v>1</v>
      </c>
      <c r="H68" s="189" t="s">
        <v>1</v>
      </c>
    </row>
    <row r="69" spans="1:7" ht="20.25">
      <c r="A69" s="143">
        <v>41061</v>
      </c>
      <c r="B69" s="148">
        <v>174.93</v>
      </c>
      <c r="C69" s="240">
        <v>39.68</v>
      </c>
      <c r="D69" s="145">
        <v>93</v>
      </c>
      <c r="E69" s="145">
        <v>27</v>
      </c>
      <c r="F69" s="145">
        <v>1</v>
      </c>
      <c r="G69" s="227"/>
    </row>
    <row r="70" spans="1:7" ht="20.25">
      <c r="A70" s="143">
        <v>41062</v>
      </c>
      <c r="B70" s="148">
        <v>33.76</v>
      </c>
      <c r="C70" s="142">
        <v>15.29</v>
      </c>
      <c r="D70" s="145">
        <v>101</v>
      </c>
      <c r="E70" s="145">
        <v>1</v>
      </c>
      <c r="F70" s="145">
        <v>1</v>
      </c>
      <c r="G70" s="227"/>
    </row>
    <row r="71" spans="1:7" ht="21">
      <c r="A71" s="143">
        <v>41063</v>
      </c>
      <c r="B71" s="148">
        <v>15.19</v>
      </c>
      <c r="C71" s="142">
        <v>2.56</v>
      </c>
      <c r="D71" s="145">
        <v>83</v>
      </c>
      <c r="E71" s="241" t="s">
        <v>58</v>
      </c>
      <c r="F71" s="145">
        <v>1</v>
      </c>
      <c r="G71" s="227"/>
    </row>
    <row r="72" spans="1:7" ht="21">
      <c r="A72" s="143">
        <v>41064</v>
      </c>
      <c r="B72" s="148">
        <v>100.95</v>
      </c>
      <c r="C72" s="142">
        <v>27.64</v>
      </c>
      <c r="D72" s="241" t="s">
        <v>58</v>
      </c>
      <c r="E72" s="145">
        <v>20</v>
      </c>
      <c r="F72" s="145">
        <v>1</v>
      </c>
      <c r="G72" s="227"/>
    </row>
    <row r="73" spans="1:7" ht="20.25">
      <c r="A73" s="143">
        <v>41065</v>
      </c>
      <c r="B73" s="148">
        <v>161.57</v>
      </c>
      <c r="C73" s="142">
        <v>42.91</v>
      </c>
      <c r="D73" s="145">
        <v>88</v>
      </c>
      <c r="E73" s="145">
        <v>22</v>
      </c>
      <c r="F73" s="145">
        <v>5</v>
      </c>
      <c r="G73" s="227"/>
    </row>
    <row r="74" spans="1:7" ht="21">
      <c r="A74" s="143">
        <v>41066</v>
      </c>
      <c r="B74" s="148">
        <v>138.95</v>
      </c>
      <c r="C74" s="142">
        <v>30.2</v>
      </c>
      <c r="D74" s="145">
        <v>73</v>
      </c>
      <c r="E74" s="145">
        <v>13</v>
      </c>
      <c r="F74" s="241" t="s">
        <v>58</v>
      </c>
      <c r="G74" s="227"/>
    </row>
    <row r="75" spans="1:7" ht="21">
      <c r="A75" s="143">
        <v>41067</v>
      </c>
      <c r="B75" s="148">
        <v>146.09</v>
      </c>
      <c r="C75" s="142">
        <v>37.77</v>
      </c>
      <c r="D75" s="145">
        <v>88</v>
      </c>
      <c r="E75" s="145">
        <v>20</v>
      </c>
      <c r="F75" s="241" t="s">
        <v>58</v>
      </c>
      <c r="G75" s="227"/>
    </row>
    <row r="76" spans="1:7" ht="20.25">
      <c r="A76" s="143">
        <v>41068</v>
      </c>
      <c r="B76" s="148">
        <v>133.87</v>
      </c>
      <c r="C76" s="142">
        <v>36.23</v>
      </c>
      <c r="D76" s="145">
        <v>104</v>
      </c>
      <c r="E76" s="145">
        <v>12</v>
      </c>
      <c r="F76" s="145">
        <v>3</v>
      </c>
      <c r="G76" s="227" t="s">
        <v>1</v>
      </c>
    </row>
    <row r="77" spans="1:7" ht="21">
      <c r="A77" s="143">
        <v>41069</v>
      </c>
      <c r="B77" s="148">
        <v>48.33</v>
      </c>
      <c r="C77" s="142">
        <v>10.91</v>
      </c>
      <c r="D77" s="145">
        <v>72</v>
      </c>
      <c r="E77" s="145">
        <v>3</v>
      </c>
      <c r="F77" s="241" t="s">
        <v>58</v>
      </c>
      <c r="G77" s="227"/>
    </row>
    <row r="78" spans="1:7" ht="21">
      <c r="A78" s="143">
        <v>41070</v>
      </c>
      <c r="B78" s="148">
        <v>9.61</v>
      </c>
      <c r="C78" s="142">
        <v>0.32</v>
      </c>
      <c r="D78" s="145">
        <v>59</v>
      </c>
      <c r="E78" s="241" t="s">
        <v>58</v>
      </c>
      <c r="F78" s="241" t="s">
        <v>58</v>
      </c>
      <c r="G78" s="227"/>
    </row>
    <row r="79" spans="1:7" ht="20.25">
      <c r="A79" s="143">
        <v>41071</v>
      </c>
      <c r="B79" s="148">
        <v>178.79</v>
      </c>
      <c r="C79" s="142">
        <v>4.01</v>
      </c>
      <c r="D79" s="145">
        <v>3</v>
      </c>
      <c r="E79" s="145">
        <v>17</v>
      </c>
      <c r="F79" s="145">
        <v>1</v>
      </c>
      <c r="G79" s="227"/>
    </row>
    <row r="80" spans="1:7" ht="20.25">
      <c r="A80" s="143">
        <v>41072</v>
      </c>
      <c r="B80" s="148">
        <v>186.49</v>
      </c>
      <c r="C80" s="142">
        <v>45.51</v>
      </c>
      <c r="D80" s="145">
        <v>101</v>
      </c>
      <c r="E80" s="145">
        <v>15</v>
      </c>
      <c r="F80" s="145">
        <v>1</v>
      </c>
      <c r="G80" s="227"/>
    </row>
    <row r="81" spans="1:7" ht="21">
      <c r="A81" s="143">
        <v>41073</v>
      </c>
      <c r="B81" s="148">
        <v>106.43</v>
      </c>
      <c r="C81" s="142">
        <v>24.52</v>
      </c>
      <c r="D81" s="145">
        <v>79</v>
      </c>
      <c r="E81" s="145">
        <v>10</v>
      </c>
      <c r="F81" s="241" t="s">
        <v>58</v>
      </c>
      <c r="G81" s="227"/>
    </row>
    <row r="82" spans="1:7" ht="21">
      <c r="A82" s="143">
        <v>41074</v>
      </c>
      <c r="B82" s="148">
        <v>163.05</v>
      </c>
      <c r="C82" s="142">
        <v>37.03</v>
      </c>
      <c r="D82" s="145">
        <v>86</v>
      </c>
      <c r="E82" s="145">
        <v>21</v>
      </c>
      <c r="F82" s="241" t="s">
        <v>58</v>
      </c>
      <c r="G82" s="227"/>
    </row>
    <row r="83" spans="1:7" ht="21">
      <c r="A83" s="143">
        <v>41075</v>
      </c>
      <c r="B83" s="148">
        <v>176.72</v>
      </c>
      <c r="C83" s="142">
        <v>47.48</v>
      </c>
      <c r="D83" s="145">
        <v>121</v>
      </c>
      <c r="E83" s="145">
        <v>12</v>
      </c>
      <c r="F83" s="241" t="s">
        <v>58</v>
      </c>
      <c r="G83" s="227"/>
    </row>
    <row r="84" spans="1:7" ht="20.25">
      <c r="A84" s="143">
        <v>41076</v>
      </c>
      <c r="B84" s="148">
        <v>53.69</v>
      </c>
      <c r="C84" s="142">
        <v>6.96</v>
      </c>
      <c r="D84" s="145">
        <v>56</v>
      </c>
      <c r="E84" s="145">
        <v>3</v>
      </c>
      <c r="F84" s="145">
        <v>1</v>
      </c>
      <c r="G84" s="227"/>
    </row>
    <row r="85" spans="1:7" ht="21">
      <c r="A85" s="143">
        <v>41077</v>
      </c>
      <c r="B85" s="148">
        <v>9.4</v>
      </c>
      <c r="C85" s="142">
        <v>0.8</v>
      </c>
      <c r="D85" s="145">
        <v>58</v>
      </c>
      <c r="E85" s="241" t="s">
        <v>58</v>
      </c>
      <c r="F85" s="241" t="s">
        <v>58</v>
      </c>
      <c r="G85" s="227" t="s">
        <v>1</v>
      </c>
    </row>
    <row r="86" spans="1:7" ht="20.25">
      <c r="A86" s="143">
        <v>41078</v>
      </c>
      <c r="B86" s="148">
        <v>153.53</v>
      </c>
      <c r="C86" s="142">
        <v>18.41</v>
      </c>
      <c r="D86" s="145">
        <v>2</v>
      </c>
      <c r="E86" s="145">
        <v>16</v>
      </c>
      <c r="F86" s="145">
        <v>2</v>
      </c>
      <c r="G86" s="227"/>
    </row>
    <row r="87" spans="1:7" ht="21">
      <c r="A87" s="143">
        <v>41079</v>
      </c>
      <c r="B87" s="148">
        <v>116.3</v>
      </c>
      <c r="C87" s="142">
        <v>29.02</v>
      </c>
      <c r="D87" s="145">
        <v>97</v>
      </c>
      <c r="E87" s="145">
        <v>13</v>
      </c>
      <c r="F87" s="241" t="s">
        <v>58</v>
      </c>
      <c r="G87" s="227"/>
    </row>
    <row r="88" spans="1:7" ht="20.25">
      <c r="A88" s="143">
        <v>41080</v>
      </c>
      <c r="B88" s="148">
        <v>114.35</v>
      </c>
      <c r="C88" s="142">
        <v>18.98</v>
      </c>
      <c r="D88" s="145">
        <v>99</v>
      </c>
      <c r="E88" s="145">
        <v>13</v>
      </c>
      <c r="F88" s="145">
        <v>3</v>
      </c>
      <c r="G88" s="227" t="s">
        <v>1</v>
      </c>
    </row>
    <row r="89" spans="1:8" ht="21">
      <c r="A89" s="143">
        <v>41081</v>
      </c>
      <c r="B89" s="148">
        <v>88.68</v>
      </c>
      <c r="C89" s="142">
        <v>21.48</v>
      </c>
      <c r="D89" s="145">
        <v>84</v>
      </c>
      <c r="E89" s="145">
        <v>13</v>
      </c>
      <c r="F89" s="241" t="s">
        <v>58</v>
      </c>
      <c r="G89" s="227"/>
      <c r="H89" s="189" t="s">
        <v>1</v>
      </c>
    </row>
    <row r="90" spans="1:7" ht="20.25">
      <c r="A90" s="143">
        <v>41082</v>
      </c>
      <c r="B90" s="148">
        <v>94.32</v>
      </c>
      <c r="C90" s="142">
        <v>32.98</v>
      </c>
      <c r="D90" s="145">
        <v>95</v>
      </c>
      <c r="E90" s="145">
        <v>12</v>
      </c>
      <c r="F90" s="145">
        <v>1</v>
      </c>
      <c r="G90" s="227"/>
    </row>
    <row r="91" spans="1:8" ht="21">
      <c r="A91" s="143">
        <v>41083</v>
      </c>
      <c r="B91" s="148">
        <v>58.65</v>
      </c>
      <c r="C91" s="142">
        <v>9.52</v>
      </c>
      <c r="D91" s="145">
        <v>98</v>
      </c>
      <c r="E91" s="145">
        <v>3</v>
      </c>
      <c r="F91" s="241" t="s">
        <v>58</v>
      </c>
      <c r="G91" s="227" t="s">
        <v>1</v>
      </c>
      <c r="H91" s="189" t="s">
        <v>1</v>
      </c>
    </row>
    <row r="92" spans="1:7" ht="21">
      <c r="A92" s="143">
        <v>41084</v>
      </c>
      <c r="B92" s="148">
        <v>13.28</v>
      </c>
      <c r="C92" s="241" t="s">
        <v>58</v>
      </c>
      <c r="D92" s="145">
        <v>75</v>
      </c>
      <c r="E92" s="241" t="s">
        <v>58</v>
      </c>
      <c r="F92" s="241" t="s">
        <v>58</v>
      </c>
      <c r="G92" s="227" t="s">
        <v>1</v>
      </c>
    </row>
    <row r="93" spans="1:7" ht="20.25">
      <c r="A93" s="143">
        <v>41085</v>
      </c>
      <c r="B93" s="148">
        <v>162.03</v>
      </c>
      <c r="C93" s="142">
        <v>22.95</v>
      </c>
      <c r="D93" s="145">
        <v>1</v>
      </c>
      <c r="E93" s="145">
        <v>19</v>
      </c>
      <c r="F93" s="145">
        <v>4</v>
      </c>
      <c r="G93" s="227"/>
    </row>
    <row r="94" spans="1:7" ht="21">
      <c r="A94" s="143">
        <v>41086</v>
      </c>
      <c r="B94" s="148">
        <v>204.27</v>
      </c>
      <c r="C94" s="142">
        <v>51.92</v>
      </c>
      <c r="D94" s="145">
        <v>128</v>
      </c>
      <c r="E94" s="145">
        <v>22</v>
      </c>
      <c r="F94" s="241" t="s">
        <v>58</v>
      </c>
      <c r="G94" s="227"/>
    </row>
    <row r="95" spans="1:7" ht="21">
      <c r="A95" s="143">
        <v>41087</v>
      </c>
      <c r="B95" s="148">
        <v>164.33</v>
      </c>
      <c r="C95" s="142">
        <v>31.79</v>
      </c>
      <c r="D95" s="145">
        <v>88</v>
      </c>
      <c r="E95" s="145">
        <v>15</v>
      </c>
      <c r="F95" s="241" t="s">
        <v>58</v>
      </c>
      <c r="G95" s="227"/>
    </row>
    <row r="96" spans="1:8" ht="21">
      <c r="A96" s="143">
        <v>41088</v>
      </c>
      <c r="B96" s="148">
        <v>202.74</v>
      </c>
      <c r="C96" s="142">
        <v>68.14</v>
      </c>
      <c r="D96" s="145">
        <v>98</v>
      </c>
      <c r="E96" s="145">
        <v>22</v>
      </c>
      <c r="F96" s="241" t="s">
        <v>58</v>
      </c>
      <c r="G96" s="227"/>
      <c r="H96" s="189" t="s">
        <v>1</v>
      </c>
    </row>
    <row r="97" spans="1:9" ht="21" customHeight="1">
      <c r="A97" s="143">
        <v>41089</v>
      </c>
      <c r="B97" s="148">
        <v>198.22</v>
      </c>
      <c r="C97" s="142">
        <v>59.04</v>
      </c>
      <c r="D97" s="145">
        <v>113</v>
      </c>
      <c r="E97" s="145">
        <v>22</v>
      </c>
      <c r="F97" s="241" t="s">
        <v>58</v>
      </c>
      <c r="G97" s="227"/>
      <c r="I97" s="189" t="s">
        <v>1</v>
      </c>
    </row>
    <row r="98" spans="1:7" ht="21" customHeight="1">
      <c r="A98" s="143">
        <v>41090</v>
      </c>
      <c r="B98" s="148">
        <v>44.15</v>
      </c>
      <c r="C98" s="142">
        <v>10.32</v>
      </c>
      <c r="D98" s="145">
        <v>115</v>
      </c>
      <c r="E98" s="145">
        <v>2</v>
      </c>
      <c r="F98" s="241" t="s">
        <v>58</v>
      </c>
      <c r="G98" s="227"/>
    </row>
    <row r="99" spans="1:6" ht="20.25">
      <c r="A99" s="189" t="s">
        <v>36</v>
      </c>
      <c r="B99" s="141">
        <f>SUM(B69:B98)</f>
        <v>3452.67</v>
      </c>
      <c r="C99" s="141">
        <f>SUM(C69:C98)</f>
        <v>784.3699999999999</v>
      </c>
      <c r="D99" s="251">
        <f>SUM(D69:D98)</f>
        <v>2358</v>
      </c>
      <c r="E99" s="238">
        <f>SUM(E69:E98)</f>
        <v>368</v>
      </c>
      <c r="F99" s="238">
        <f>SUM(F69:F98)</f>
        <v>25</v>
      </c>
    </row>
    <row r="100" spans="1:6" ht="20.25">
      <c r="A100" s="115"/>
      <c r="B100" s="115"/>
      <c r="C100" s="204"/>
      <c r="D100" s="204"/>
      <c r="E100" s="229"/>
      <c r="F100" s="237"/>
    </row>
    <row r="101" spans="3:7" ht="20.25">
      <c r="C101" s="230"/>
      <c r="G101" s="189" t="s">
        <v>1</v>
      </c>
    </row>
    <row r="102" ht="20.25">
      <c r="F102" s="189" t="s">
        <v>1</v>
      </c>
    </row>
    <row r="103" ht="20.25">
      <c r="H103" s="189" t="s">
        <v>1</v>
      </c>
    </row>
  </sheetData>
  <sheetProtection/>
  <printOptions horizontalCentered="1"/>
  <pageMargins left="0.7" right="0.7" top="0.75" bottom="0.75" header="0.3" footer="0.3"/>
  <pageSetup fitToHeight="2" horizontalDpi="600" verticalDpi="600" orientation="portrait" scale="5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zoomScale="80" zoomScaleNormal="80" zoomScalePageLayoutView="0" workbookViewId="0" topLeftCell="A28">
      <selection activeCell="E35" sqref="E35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64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262"/>
      <c r="F4" s="18"/>
    </row>
    <row r="5" spans="1:8" s="83" customFormat="1" ht="20.25">
      <c r="A5" s="68" t="s">
        <v>3</v>
      </c>
      <c r="B5" s="68"/>
      <c r="C5" s="68"/>
      <c r="D5" s="68"/>
      <c r="E5" s="150">
        <v>556.02</v>
      </c>
      <c r="F5" s="193">
        <f>E5/E8</f>
        <v>0.1878718867943654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824.09</v>
      </c>
      <c r="F6" s="193">
        <f>E6/E8</f>
        <v>0.2784492341792896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1579.46</v>
      </c>
      <c r="F7" s="193">
        <f>E7/E8</f>
        <v>0.533678879026345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2959.57</v>
      </c>
      <c r="F8" s="18"/>
      <c r="H8" s="194"/>
    </row>
    <row r="9" spans="1:8" s="83" customFormat="1" ht="20.25">
      <c r="A9" s="68"/>
      <c r="C9" s="68"/>
      <c r="D9" s="68"/>
      <c r="E9" s="262"/>
      <c r="F9" s="18"/>
      <c r="H9" s="194"/>
    </row>
    <row r="10" spans="1:8" s="83" customFormat="1" ht="21" thickBot="1">
      <c r="A10" s="23"/>
      <c r="B10" s="23"/>
      <c r="C10" s="68"/>
      <c r="D10" s="68"/>
      <c r="E10" s="203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376.95</v>
      </c>
      <c r="F12" s="271"/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516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77.3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5.87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177.32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12.16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9">
        <v>0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9">
        <v>0</v>
      </c>
      <c r="F20" s="201"/>
    </row>
    <row r="21" spans="1:7" s="83" customFormat="1" ht="21" thickBot="1">
      <c r="A21" s="158" t="s">
        <v>47</v>
      </c>
      <c r="B21" s="158"/>
      <c r="C21" s="202"/>
      <c r="D21" s="202"/>
      <c r="E21" s="266">
        <v>4.55</v>
      </c>
      <c r="F21" s="201"/>
      <c r="G21" s="83" t="s">
        <v>1</v>
      </c>
    </row>
    <row r="22" spans="1:6" s="83" customFormat="1" ht="21" thickTop="1">
      <c r="A22" s="158"/>
      <c r="B22" s="158"/>
      <c r="C22" s="202"/>
      <c r="D22" s="202"/>
      <c r="E22" s="247">
        <f>SUM(E12:E21)</f>
        <v>1170.15</v>
      </c>
      <c r="F22" s="201"/>
    </row>
    <row r="23" spans="1:6" s="83" customFormat="1" ht="21" thickBot="1">
      <c r="A23" s="158"/>
      <c r="B23" s="158"/>
      <c r="C23" s="202"/>
      <c r="D23" s="202"/>
      <c r="E23" s="262"/>
      <c r="F23" s="201"/>
    </row>
    <row r="24" spans="1:7" s="83" customFormat="1" ht="21" thickBot="1">
      <c r="A24" s="205" t="s">
        <v>51</v>
      </c>
      <c r="B24" s="206"/>
      <c r="C24" s="207"/>
      <c r="D24" s="207"/>
      <c r="E24" s="263"/>
      <c r="F24" s="201" t="s">
        <v>10</v>
      </c>
      <c r="G24" s="83" t="s">
        <v>1</v>
      </c>
    </row>
    <row r="25" ht="20.25">
      <c r="E25" s="265"/>
    </row>
    <row r="26" spans="1:6" s="83" customFormat="1" ht="20.25">
      <c r="A26" s="189" t="s">
        <v>37</v>
      </c>
      <c r="B26" s="189"/>
      <c r="C26" s="204"/>
      <c r="D26" s="204"/>
      <c r="E26" s="274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73">
        <v>5.87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v>4.27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24.3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2.15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350*2/2000</f>
        <v>0.35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0.58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4.04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0.9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0.05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42.50999999999999</v>
      </c>
      <c r="F37" s="202"/>
    </row>
    <row r="38" spans="1:7" s="83" customFormat="1" ht="21" thickBot="1">
      <c r="A38" s="209"/>
      <c r="B38" s="209"/>
      <c r="C38" s="204"/>
      <c r="D38" s="204"/>
      <c r="E38" s="192"/>
      <c r="F38" s="159"/>
      <c r="G38" s="83" t="s">
        <v>1</v>
      </c>
    </row>
    <row r="39" spans="1:7" s="83" customFormat="1" ht="21" thickBot="1">
      <c r="A39" s="15" t="s">
        <v>19</v>
      </c>
      <c r="B39" s="23"/>
      <c r="C39" s="81"/>
      <c r="D39" s="68"/>
      <c r="E39" s="264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f>34+49.97+41.63</f>
        <v>125.6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9.23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2">
        <v>4.18</v>
      </c>
      <c r="F42" s="18" t="s">
        <v>1</v>
      </c>
    </row>
    <row r="43" spans="1:6" s="83" customFormat="1" ht="20.25">
      <c r="A43" s="68" t="s">
        <v>22</v>
      </c>
      <c r="B43" s="68"/>
      <c r="C43" s="68"/>
      <c r="D43" s="68"/>
      <c r="E43" s="242">
        <v>59.6</v>
      </c>
      <c r="F43" s="18"/>
    </row>
    <row r="44" spans="1:6" s="83" customFormat="1" ht="20.25">
      <c r="A44" s="68" t="s">
        <v>23</v>
      </c>
      <c r="B44" s="68"/>
      <c r="C44" s="68"/>
      <c r="D44" s="68"/>
      <c r="E44" s="242">
        <v>12.67</v>
      </c>
      <c r="F44" s="18"/>
    </row>
    <row r="45" spans="1:6" s="83" customFormat="1" ht="20.25">
      <c r="A45" s="68" t="s">
        <v>24</v>
      </c>
      <c r="B45" s="68"/>
      <c r="C45" s="68"/>
      <c r="D45" s="68"/>
      <c r="E45" s="242">
        <v>2.15</v>
      </c>
      <c r="F45" s="18" t="s">
        <v>1</v>
      </c>
    </row>
    <row r="46" spans="1:6" s="83" customFormat="1" ht="20.25">
      <c r="A46" s="68" t="s">
        <v>48</v>
      </c>
      <c r="B46" s="68"/>
      <c r="C46" s="68"/>
      <c r="D46" s="68"/>
      <c r="E46" s="242">
        <f>2.78+0.28+3.4</f>
        <v>6.459999999999999</v>
      </c>
      <c r="F46" s="18"/>
    </row>
    <row r="47" spans="1:6" s="83" customFormat="1" ht="21" thickBot="1">
      <c r="A47" s="68" t="s">
        <v>49</v>
      </c>
      <c r="B47" s="68"/>
      <c r="C47" s="68"/>
      <c r="D47" s="68"/>
      <c r="E47" s="266">
        <v>1.77</v>
      </c>
      <c r="F47" s="18"/>
    </row>
    <row r="48" spans="1:6" s="83" customFormat="1" ht="21" thickTop="1">
      <c r="A48" s="68" t="s">
        <v>1</v>
      </c>
      <c r="B48" s="68"/>
      <c r="C48" s="68"/>
      <c r="D48" s="68"/>
      <c r="E48" s="247">
        <f>SUM(E40:E47)</f>
        <v>221.66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1391.8100000000002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B100</f>
        <v>3506.02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1391.8100000000002</v>
      </c>
      <c r="F54" s="214">
        <f>E54/E53</f>
        <v>0.3969771992173462</v>
      </c>
    </row>
    <row r="55" spans="1:6" ht="20.25">
      <c r="A55" s="23" t="s">
        <v>28</v>
      </c>
      <c r="B55" s="23"/>
      <c r="C55" s="217"/>
      <c r="D55" s="217"/>
      <c r="E55" s="216">
        <f>E8</f>
        <v>2959.57</v>
      </c>
      <c r="F55" s="214">
        <f>F53-F54</f>
        <v>0.6030228007826538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67">
        <v>1377.04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68">
        <v>0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30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30.75" thickBot="1">
      <c r="A66" s="258" t="s">
        <v>64</v>
      </c>
      <c r="B66" s="259"/>
      <c r="C66" s="259"/>
      <c r="D66" s="259"/>
      <c r="E66" s="260"/>
      <c r="F66" s="261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191" t="s">
        <v>1</v>
      </c>
      <c r="H68" s="189" t="s">
        <v>1</v>
      </c>
    </row>
    <row r="69" spans="1:7" ht="21">
      <c r="A69" s="143">
        <v>41091</v>
      </c>
      <c r="B69" s="148">
        <v>14</v>
      </c>
      <c r="C69" s="240">
        <v>2.8</v>
      </c>
      <c r="D69" s="145">
        <v>88</v>
      </c>
      <c r="E69" s="241" t="s">
        <v>58</v>
      </c>
      <c r="F69" s="241" t="s">
        <v>58</v>
      </c>
      <c r="G69" s="227"/>
    </row>
    <row r="70" spans="1:7" ht="21">
      <c r="A70" s="143">
        <v>41092</v>
      </c>
      <c r="B70" s="148">
        <v>92.84</v>
      </c>
      <c r="C70" s="142">
        <v>7.4</v>
      </c>
      <c r="D70" s="145">
        <v>1</v>
      </c>
      <c r="E70" s="145">
        <v>11</v>
      </c>
      <c r="F70" s="241" t="s">
        <v>58</v>
      </c>
      <c r="G70" s="227"/>
    </row>
    <row r="71" spans="1:7" ht="20.25">
      <c r="A71" s="143">
        <v>41093</v>
      </c>
      <c r="B71" s="148">
        <v>192.8</v>
      </c>
      <c r="C71" s="142">
        <v>59.1</v>
      </c>
      <c r="D71" s="145">
        <v>104</v>
      </c>
      <c r="E71" s="145">
        <v>20</v>
      </c>
      <c r="F71" s="145">
        <v>2</v>
      </c>
      <c r="G71" s="227" t="s">
        <v>1</v>
      </c>
    </row>
    <row r="72" spans="1:7" ht="21">
      <c r="A72" s="143">
        <v>41094</v>
      </c>
      <c r="B72" s="148">
        <v>24.91</v>
      </c>
      <c r="C72" s="142">
        <v>1.44</v>
      </c>
      <c r="D72" s="145">
        <v>10</v>
      </c>
      <c r="E72" s="145">
        <v>3</v>
      </c>
      <c r="F72" s="241" t="s">
        <v>58</v>
      </c>
      <c r="G72" s="227"/>
    </row>
    <row r="73" spans="1:7" ht="21">
      <c r="A73" s="143">
        <v>41095</v>
      </c>
      <c r="B73" s="148">
        <v>152.27</v>
      </c>
      <c r="C73" s="142">
        <v>35.74</v>
      </c>
      <c r="D73" s="145">
        <v>83</v>
      </c>
      <c r="E73" s="145">
        <v>18</v>
      </c>
      <c r="F73" s="241" t="s">
        <v>58</v>
      </c>
      <c r="G73" s="227"/>
    </row>
    <row r="74" spans="1:7" ht="20.25">
      <c r="A74" s="143">
        <v>41096</v>
      </c>
      <c r="B74" s="148">
        <v>180.3</v>
      </c>
      <c r="C74" s="142">
        <v>46.76</v>
      </c>
      <c r="D74" s="145">
        <v>114</v>
      </c>
      <c r="E74" s="145">
        <v>25</v>
      </c>
      <c r="F74" s="145">
        <v>3</v>
      </c>
      <c r="G74" s="227"/>
    </row>
    <row r="75" spans="1:7" ht="21">
      <c r="A75" s="143">
        <v>41097</v>
      </c>
      <c r="B75" s="148">
        <v>79.12</v>
      </c>
      <c r="C75" s="142">
        <v>13.28</v>
      </c>
      <c r="D75" s="145">
        <v>106</v>
      </c>
      <c r="E75" s="145">
        <v>3</v>
      </c>
      <c r="F75" s="241" t="s">
        <v>58</v>
      </c>
      <c r="G75" s="227"/>
    </row>
    <row r="76" spans="1:7" ht="21">
      <c r="A76" s="143">
        <v>41098</v>
      </c>
      <c r="B76" s="148">
        <v>8.99</v>
      </c>
      <c r="C76" s="241" t="s">
        <v>58</v>
      </c>
      <c r="D76" s="145">
        <v>78</v>
      </c>
      <c r="E76" s="241" t="s">
        <v>58</v>
      </c>
      <c r="F76" s="241" t="s">
        <v>58</v>
      </c>
      <c r="G76" s="227" t="s">
        <v>1</v>
      </c>
    </row>
    <row r="77" spans="1:7" ht="20.25">
      <c r="A77" s="143">
        <v>41099</v>
      </c>
      <c r="B77" s="148">
        <v>198.13</v>
      </c>
      <c r="C77" s="142">
        <v>9.35</v>
      </c>
      <c r="D77" s="145">
        <v>3</v>
      </c>
      <c r="E77" s="145">
        <v>17</v>
      </c>
      <c r="F77" s="145">
        <v>2</v>
      </c>
      <c r="G77" s="227"/>
    </row>
    <row r="78" spans="1:7" ht="21">
      <c r="A78" s="143">
        <v>41100</v>
      </c>
      <c r="B78" s="148">
        <v>170.81</v>
      </c>
      <c r="C78" s="142">
        <v>23.98</v>
      </c>
      <c r="D78" s="145">
        <v>90</v>
      </c>
      <c r="E78" s="145">
        <v>16</v>
      </c>
      <c r="F78" s="241" t="s">
        <v>58</v>
      </c>
      <c r="G78" s="227" t="s">
        <v>1</v>
      </c>
    </row>
    <row r="79" spans="1:7" ht="21">
      <c r="A79" s="143">
        <v>41101</v>
      </c>
      <c r="B79" s="148">
        <v>154.5</v>
      </c>
      <c r="C79" s="142">
        <v>54.96</v>
      </c>
      <c r="D79" s="145">
        <v>100</v>
      </c>
      <c r="E79" s="145">
        <v>14</v>
      </c>
      <c r="F79" s="241" t="s">
        <v>58</v>
      </c>
      <c r="G79" s="227"/>
    </row>
    <row r="80" spans="1:7" ht="20.25">
      <c r="A80" s="143">
        <v>41102</v>
      </c>
      <c r="B80" s="148">
        <v>193.95</v>
      </c>
      <c r="C80" s="142">
        <v>39.45</v>
      </c>
      <c r="D80" s="145">
        <v>68</v>
      </c>
      <c r="E80" s="145">
        <v>24</v>
      </c>
      <c r="F80" s="145">
        <v>1</v>
      </c>
      <c r="G80" s="227"/>
    </row>
    <row r="81" spans="1:7" ht="20.25">
      <c r="A81" s="143">
        <v>41103</v>
      </c>
      <c r="B81" s="148">
        <v>141.59</v>
      </c>
      <c r="C81" s="142">
        <v>25.51</v>
      </c>
      <c r="D81" s="145">
        <v>81</v>
      </c>
      <c r="E81" s="145">
        <v>16</v>
      </c>
      <c r="F81" s="145">
        <v>2</v>
      </c>
      <c r="G81" s="227"/>
    </row>
    <row r="82" spans="1:7" ht="21">
      <c r="A82" s="143">
        <v>41104</v>
      </c>
      <c r="B82" s="148">
        <v>46.24</v>
      </c>
      <c r="C82" s="142">
        <v>10.56</v>
      </c>
      <c r="D82" s="145">
        <v>76</v>
      </c>
      <c r="E82" s="145">
        <v>2</v>
      </c>
      <c r="F82" s="241" t="s">
        <v>58</v>
      </c>
      <c r="G82" s="227"/>
    </row>
    <row r="83" spans="1:7" ht="21">
      <c r="A83" s="143">
        <v>41105</v>
      </c>
      <c r="B83" s="148">
        <v>17.65</v>
      </c>
      <c r="C83" s="142">
        <v>3.57</v>
      </c>
      <c r="D83" s="145">
        <v>71</v>
      </c>
      <c r="E83" s="241" t="s">
        <v>58</v>
      </c>
      <c r="F83" s="241" t="s">
        <v>58</v>
      </c>
      <c r="G83" s="227"/>
    </row>
    <row r="84" spans="1:7" ht="20.25">
      <c r="A84" s="143">
        <v>41106</v>
      </c>
      <c r="B84" s="148">
        <v>175.17</v>
      </c>
      <c r="C84" s="142">
        <v>13.68</v>
      </c>
      <c r="D84" s="145">
        <v>2</v>
      </c>
      <c r="E84" s="145">
        <v>19</v>
      </c>
      <c r="F84" s="272">
        <v>1</v>
      </c>
      <c r="G84" s="227"/>
    </row>
    <row r="85" spans="1:7" ht="20.25">
      <c r="A85" s="143">
        <v>41107</v>
      </c>
      <c r="B85" s="148">
        <v>158.75</v>
      </c>
      <c r="C85" s="142">
        <v>45.1</v>
      </c>
      <c r="D85" s="145">
        <v>104</v>
      </c>
      <c r="E85" s="145">
        <v>15</v>
      </c>
      <c r="F85" s="272">
        <v>1</v>
      </c>
      <c r="G85" s="227" t="s">
        <v>1</v>
      </c>
    </row>
    <row r="86" spans="1:7" ht="20.25">
      <c r="A86" s="143">
        <v>41108</v>
      </c>
      <c r="B86" s="148">
        <v>184.72</v>
      </c>
      <c r="C86" s="142">
        <v>59.64</v>
      </c>
      <c r="D86" s="145">
        <v>87</v>
      </c>
      <c r="E86" s="145">
        <v>17</v>
      </c>
      <c r="F86" s="272" t="s">
        <v>58</v>
      </c>
      <c r="G86" s="227"/>
    </row>
    <row r="87" spans="1:7" ht="20.25">
      <c r="A87" s="143">
        <v>41109</v>
      </c>
      <c r="B87" s="148">
        <v>208.41</v>
      </c>
      <c r="C87" s="142">
        <v>42.2</v>
      </c>
      <c r="D87" s="145">
        <v>91</v>
      </c>
      <c r="E87" s="145">
        <v>22</v>
      </c>
      <c r="F87" s="272">
        <v>2</v>
      </c>
      <c r="G87" s="227"/>
    </row>
    <row r="88" spans="1:7" ht="21">
      <c r="A88" s="143">
        <v>41110</v>
      </c>
      <c r="B88" s="148">
        <v>121.94</v>
      </c>
      <c r="C88" s="142">
        <v>42.27</v>
      </c>
      <c r="D88" s="145">
        <v>106</v>
      </c>
      <c r="E88" s="145">
        <v>15</v>
      </c>
      <c r="F88" s="241" t="s">
        <v>58</v>
      </c>
      <c r="G88" s="227" t="s">
        <v>1</v>
      </c>
    </row>
    <row r="89" spans="1:8" ht="21">
      <c r="A89" s="143">
        <v>41111</v>
      </c>
      <c r="B89" s="148">
        <v>56.84</v>
      </c>
      <c r="C89" s="142">
        <v>7.84</v>
      </c>
      <c r="D89" s="145">
        <v>72</v>
      </c>
      <c r="E89" s="145">
        <v>3</v>
      </c>
      <c r="F89" s="241" t="s">
        <v>58</v>
      </c>
      <c r="G89" s="227"/>
      <c r="H89" s="189" t="s">
        <v>1</v>
      </c>
    </row>
    <row r="90" spans="1:7" ht="21">
      <c r="A90" s="143">
        <v>41112</v>
      </c>
      <c r="B90" s="148">
        <v>10.31</v>
      </c>
      <c r="C90" s="142">
        <v>5.76</v>
      </c>
      <c r="D90" s="145">
        <v>63</v>
      </c>
      <c r="E90" s="241" t="s">
        <v>58</v>
      </c>
      <c r="F90" s="241" t="s">
        <v>58</v>
      </c>
      <c r="G90" s="227"/>
    </row>
    <row r="91" spans="1:8" ht="21">
      <c r="A91" s="143">
        <v>41113</v>
      </c>
      <c r="B91" s="148">
        <v>105.39</v>
      </c>
      <c r="C91" s="142">
        <v>36.82</v>
      </c>
      <c r="D91" s="145">
        <v>0</v>
      </c>
      <c r="E91" s="145">
        <v>16</v>
      </c>
      <c r="F91" s="241" t="s">
        <v>58</v>
      </c>
      <c r="G91" s="227" t="s">
        <v>1</v>
      </c>
      <c r="H91" s="189" t="s">
        <v>1</v>
      </c>
    </row>
    <row r="92" spans="1:7" ht="20.25">
      <c r="A92" s="143">
        <v>41114</v>
      </c>
      <c r="B92" s="148">
        <v>133.52</v>
      </c>
      <c r="C92" s="142">
        <v>40.95</v>
      </c>
      <c r="D92" s="145">
        <v>92</v>
      </c>
      <c r="E92" s="145">
        <v>18</v>
      </c>
      <c r="F92" s="145">
        <v>2</v>
      </c>
      <c r="G92" s="227" t="s">
        <v>1</v>
      </c>
    </row>
    <row r="93" spans="1:7" ht="20.25">
      <c r="A93" s="143">
        <v>41115</v>
      </c>
      <c r="B93" s="148">
        <v>121.24</v>
      </c>
      <c r="C93" s="142">
        <v>48.16</v>
      </c>
      <c r="D93" s="145">
        <v>99</v>
      </c>
      <c r="E93" s="145">
        <v>12</v>
      </c>
      <c r="F93" s="145">
        <v>2</v>
      </c>
      <c r="G93" s="227"/>
    </row>
    <row r="94" spans="1:7" ht="21">
      <c r="A94" s="143">
        <v>41116</v>
      </c>
      <c r="B94" s="148">
        <v>130.6</v>
      </c>
      <c r="C94" s="142">
        <v>29.35</v>
      </c>
      <c r="D94" s="145">
        <v>73</v>
      </c>
      <c r="E94" s="145">
        <v>19</v>
      </c>
      <c r="F94" s="241" t="s">
        <v>58</v>
      </c>
      <c r="G94" s="227"/>
    </row>
    <row r="95" spans="1:7" ht="20.25">
      <c r="A95" s="143">
        <v>41117</v>
      </c>
      <c r="B95" s="148">
        <v>124.17</v>
      </c>
      <c r="C95" s="142">
        <v>36.17</v>
      </c>
      <c r="D95" s="145">
        <v>98</v>
      </c>
      <c r="E95" s="145">
        <v>17</v>
      </c>
      <c r="F95" s="145">
        <v>2</v>
      </c>
      <c r="G95" s="227"/>
    </row>
    <row r="96" spans="1:8" ht="21">
      <c r="A96" s="143">
        <v>41118</v>
      </c>
      <c r="B96" s="148">
        <v>69.36</v>
      </c>
      <c r="C96" s="142">
        <v>10.53</v>
      </c>
      <c r="D96" s="145">
        <v>76</v>
      </c>
      <c r="E96" s="145">
        <v>3</v>
      </c>
      <c r="F96" s="241" t="s">
        <v>58</v>
      </c>
      <c r="G96" s="227"/>
      <c r="H96" s="189" t="s">
        <v>1</v>
      </c>
    </row>
    <row r="97" spans="1:9" ht="21" customHeight="1">
      <c r="A97" s="143">
        <v>41119</v>
      </c>
      <c r="B97" s="148">
        <v>15.11</v>
      </c>
      <c r="C97" s="142">
        <v>2.72</v>
      </c>
      <c r="D97" s="145">
        <v>76</v>
      </c>
      <c r="E97" s="241" t="s">
        <v>58</v>
      </c>
      <c r="F97" s="241" t="s">
        <v>58</v>
      </c>
      <c r="G97" s="227"/>
      <c r="I97" s="189" t="s">
        <v>1</v>
      </c>
    </row>
    <row r="98" spans="1:7" ht="21" customHeight="1">
      <c r="A98" s="143">
        <v>41120</v>
      </c>
      <c r="B98" s="148">
        <v>104.83</v>
      </c>
      <c r="C98" s="142">
        <v>10.19</v>
      </c>
      <c r="D98" s="145">
        <v>1</v>
      </c>
      <c r="E98" s="145">
        <v>14</v>
      </c>
      <c r="F98" s="145">
        <v>0</v>
      </c>
      <c r="G98" s="227"/>
    </row>
    <row r="99" spans="1:7" ht="21" customHeight="1">
      <c r="A99" s="143">
        <v>41121</v>
      </c>
      <c r="B99" s="148">
        <v>117.56</v>
      </c>
      <c r="C99" s="142">
        <v>58.81</v>
      </c>
      <c r="D99" s="145">
        <v>124</v>
      </c>
      <c r="E99" s="145">
        <v>20</v>
      </c>
      <c r="F99" s="145">
        <v>1</v>
      </c>
      <c r="G99" s="227"/>
    </row>
    <row r="100" spans="1:6" ht="20.25">
      <c r="A100" s="189" t="s">
        <v>36</v>
      </c>
      <c r="B100" s="141">
        <f>SUM(B69:B99)</f>
        <v>3506.02</v>
      </c>
      <c r="C100" s="251">
        <f>SUM(C69:C99)</f>
        <v>824.0900000000001</v>
      </c>
      <c r="D100" s="251">
        <f>SUM(D69:D99)</f>
        <v>2237</v>
      </c>
      <c r="E100" s="238">
        <f>SUM(E69:E99)</f>
        <v>379</v>
      </c>
      <c r="F100" s="238">
        <f>SUM(F69:F99)</f>
        <v>21</v>
      </c>
    </row>
    <row r="101" spans="1:6" ht="20.25">
      <c r="A101" s="115"/>
      <c r="B101" s="115"/>
      <c r="C101" s="204"/>
      <c r="D101" s="204"/>
      <c r="E101" s="229"/>
      <c r="F101" s="237"/>
    </row>
    <row r="102" spans="3:7" ht="20.25">
      <c r="C102" s="230"/>
      <c r="G102" s="189" t="s">
        <v>1</v>
      </c>
    </row>
    <row r="103" ht="20.25">
      <c r="F103" s="189" t="s">
        <v>1</v>
      </c>
    </row>
    <row r="104" ht="20.25">
      <c r="H104" s="189" t="s">
        <v>1</v>
      </c>
    </row>
  </sheetData>
  <sheetProtection/>
  <printOptions horizontalCentered="1"/>
  <pageMargins left="0.75" right="0.75" top="0.75" bottom="0.75" header="0.3" footer="0.3"/>
  <pageSetup fitToHeight="2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21">
      <selection activeCell="E35" sqref="E35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65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431.66</v>
      </c>
      <c r="F5" s="193">
        <f>E5/E8</f>
        <v>0.13528777564657063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1107.47</v>
      </c>
      <c r="F6" s="193">
        <f>E6/E8</f>
        <v>0.34709529003221884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1651.55</v>
      </c>
      <c r="F7" s="193">
        <f>E7/E8</f>
        <v>0.5176169343212105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3190.6800000000003</v>
      </c>
      <c r="F8" s="18"/>
      <c r="H8" s="194"/>
    </row>
    <row r="9" spans="1:8" s="83" customFormat="1" ht="20.25">
      <c r="A9" s="68"/>
      <c r="C9" s="68"/>
      <c r="D9" s="68"/>
      <c r="E9" s="192"/>
      <c r="F9" s="18"/>
      <c r="H9" s="194"/>
    </row>
    <row r="10" spans="1:8" s="83" customFormat="1" ht="21" thickBot="1">
      <c r="A10" s="23"/>
      <c r="B10" s="23"/>
      <c r="C10" s="68"/>
      <c r="D10" s="68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v>89.03</v>
      </c>
      <c r="F12" s="271"/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744.64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169.46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2.59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102.52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65.83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9">
        <v>0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9">
        <v>0</v>
      </c>
      <c r="F19" s="201"/>
    </row>
    <row r="20" spans="1:6" s="83" customFormat="1" ht="20.25">
      <c r="A20" s="158" t="s">
        <v>56</v>
      </c>
      <c r="B20" s="158"/>
      <c r="C20" s="202"/>
      <c r="D20" s="202"/>
      <c r="E20" s="242">
        <v>497.66</v>
      </c>
      <c r="F20" s="201"/>
    </row>
    <row r="21" spans="1:7" s="83" customFormat="1" ht="20.25">
      <c r="A21" s="158" t="s">
        <v>47</v>
      </c>
      <c r="B21" s="158"/>
      <c r="C21" s="202"/>
      <c r="D21" s="202"/>
      <c r="E21" s="249">
        <v>0</v>
      </c>
      <c r="F21" s="201"/>
      <c r="G21" s="83" t="s">
        <v>1</v>
      </c>
    </row>
    <row r="22" spans="1:6" s="83" customFormat="1" ht="20.25">
      <c r="A22" s="158"/>
      <c r="B22" s="158"/>
      <c r="C22" s="202"/>
      <c r="D22" s="202"/>
      <c r="E22" s="247">
        <f>SUM(E12:E21)</f>
        <v>1671.73</v>
      </c>
      <c r="F22" s="201"/>
    </row>
    <row r="23" spans="1:6" s="83" customFormat="1" ht="21" thickBot="1">
      <c r="A23" s="158"/>
      <c r="B23" s="158"/>
      <c r="C23" s="202"/>
      <c r="D23" s="202"/>
      <c r="E23" s="192"/>
      <c r="F23" s="201"/>
    </row>
    <row r="24" spans="1:7" s="83" customFormat="1" ht="21" thickBot="1">
      <c r="A24" s="205" t="s">
        <v>51</v>
      </c>
      <c r="B24" s="206"/>
      <c r="C24" s="207"/>
      <c r="D24" s="207"/>
      <c r="E24" s="208"/>
      <c r="F24" s="201" t="s">
        <v>10</v>
      </c>
      <c r="G24" s="83" t="s">
        <v>1</v>
      </c>
    </row>
    <row r="25" ht="20.25">
      <c r="E25" s="277"/>
    </row>
    <row r="26" spans="1:6" s="83" customFormat="1" ht="20.25">
      <c r="A26" s="189" t="s">
        <v>37</v>
      </c>
      <c r="B26" s="189"/>
      <c r="C26" s="204"/>
      <c r="D26" s="204"/>
      <c r="E26" s="274">
        <v>0</v>
      </c>
      <c r="F26" s="202"/>
    </row>
    <row r="27" spans="1:6" s="83" customFormat="1" ht="20.25">
      <c r="A27" s="189" t="s">
        <v>11</v>
      </c>
      <c r="B27" s="189"/>
      <c r="C27" s="204"/>
      <c r="D27" s="204"/>
      <c r="E27" s="273">
        <v>6.19</v>
      </c>
      <c r="F27" s="204"/>
    </row>
    <row r="28" spans="1:6" s="83" customFormat="1" ht="20.25">
      <c r="A28" s="189" t="s">
        <v>12</v>
      </c>
      <c r="B28" s="189"/>
      <c r="C28" s="204"/>
      <c r="D28" s="204"/>
      <c r="E28" s="244">
        <v>4.42</v>
      </c>
      <c r="F28" s="204"/>
    </row>
    <row r="29" spans="1:6" s="83" customFormat="1" ht="20.25">
      <c r="A29" s="189" t="s">
        <v>13</v>
      </c>
      <c r="B29" s="189"/>
      <c r="C29" s="204"/>
      <c r="D29" s="204"/>
      <c r="E29" s="244">
        <v>48.6</v>
      </c>
      <c r="F29" s="204"/>
    </row>
    <row r="30" spans="1:6" s="83" customFormat="1" ht="20.25">
      <c r="A30" s="189" t="s">
        <v>14</v>
      </c>
      <c r="B30" s="189"/>
      <c r="C30" s="204"/>
      <c r="D30" s="204"/>
      <c r="E30" s="245">
        <v>3.68</v>
      </c>
      <c r="F30" s="204"/>
    </row>
    <row r="31" spans="1:6" s="83" customFormat="1" ht="20.25">
      <c r="A31" s="189" t="s">
        <v>15</v>
      </c>
      <c r="B31" s="189"/>
      <c r="C31" s="204"/>
      <c r="D31" s="204"/>
      <c r="E31" s="244">
        <f>1000*2/2000</f>
        <v>1</v>
      </c>
      <c r="F31" s="204"/>
    </row>
    <row r="32" spans="1:7" s="83" customFormat="1" ht="20.25">
      <c r="A32" s="189" t="s">
        <v>16</v>
      </c>
      <c r="B32" s="189"/>
      <c r="C32" s="204"/>
      <c r="D32" s="204"/>
      <c r="E32" s="242">
        <v>0.5</v>
      </c>
      <c r="F32" s="204"/>
      <c r="G32" s="83" t="s">
        <v>1</v>
      </c>
    </row>
    <row r="33" spans="1:6" s="83" customFormat="1" ht="20.25">
      <c r="A33" s="189" t="s">
        <v>17</v>
      </c>
      <c r="B33" s="189"/>
      <c r="C33" s="204"/>
      <c r="D33" s="204"/>
      <c r="E33" s="242">
        <v>6.64</v>
      </c>
      <c r="F33" s="204" t="s">
        <v>1</v>
      </c>
    </row>
    <row r="34" spans="1:6" s="83" customFormat="1" ht="20.25">
      <c r="A34" s="189" t="s">
        <v>38</v>
      </c>
      <c r="B34" s="189"/>
      <c r="C34" s="204"/>
      <c r="D34" s="204"/>
      <c r="E34" s="242">
        <v>0.64</v>
      </c>
      <c r="F34" s="202"/>
    </row>
    <row r="35" spans="1:6" s="83" customFormat="1" ht="20.25">
      <c r="A35" s="189" t="s">
        <v>50</v>
      </c>
      <c r="B35" s="204"/>
      <c r="C35" s="204"/>
      <c r="D35" s="163"/>
      <c r="E35" s="242">
        <v>0.09</v>
      </c>
      <c r="F35" s="202"/>
    </row>
    <row r="36" spans="1:7" s="83" customFormat="1" ht="21" thickBot="1">
      <c r="A36" s="189" t="s">
        <v>18</v>
      </c>
      <c r="B36" s="189"/>
      <c r="C36" s="204"/>
      <c r="D36" s="204"/>
      <c r="E36" s="253">
        <v>0</v>
      </c>
      <c r="F36" s="202" t="s">
        <v>1</v>
      </c>
      <c r="G36" s="83" t="s">
        <v>1</v>
      </c>
    </row>
    <row r="37" spans="1:6" s="83" customFormat="1" ht="21" thickTop="1">
      <c r="A37" s="189"/>
      <c r="B37" s="189"/>
      <c r="C37" s="204"/>
      <c r="D37" s="204"/>
      <c r="E37" s="247">
        <f>SUM(E26:E36)</f>
        <v>71.76</v>
      </c>
      <c r="F37" s="202"/>
    </row>
    <row r="38" spans="1:7" s="83" customFormat="1" ht="21" thickBot="1">
      <c r="A38" s="209"/>
      <c r="B38" s="209"/>
      <c r="C38" s="204"/>
      <c r="D38" s="204"/>
      <c r="E38" s="192"/>
      <c r="F38" s="159"/>
      <c r="G38" s="83" t="s">
        <v>1</v>
      </c>
    </row>
    <row r="39" spans="1:7" s="83" customFormat="1" ht="21" thickBot="1">
      <c r="A39" s="15" t="s">
        <v>19</v>
      </c>
      <c r="B39" s="23"/>
      <c r="C39" s="81"/>
      <c r="D39" s="68"/>
      <c r="E39" s="163"/>
      <c r="F39" s="18"/>
      <c r="G39" s="83" t="s">
        <v>1</v>
      </c>
    </row>
    <row r="40" spans="1:6" s="83" customFormat="1" ht="20.25">
      <c r="A40" s="68" t="s">
        <v>20</v>
      </c>
      <c r="B40" s="68"/>
      <c r="C40" s="68"/>
      <c r="D40" s="68" t="s">
        <v>1</v>
      </c>
      <c r="E40" s="242">
        <v>113.49</v>
      </c>
      <c r="F40" s="18"/>
    </row>
    <row r="41" spans="1:8" s="83" customFormat="1" ht="20.25">
      <c r="A41" s="68" t="s">
        <v>39</v>
      </c>
      <c r="B41" s="68"/>
      <c r="C41" s="68"/>
      <c r="D41" s="68"/>
      <c r="E41" s="242">
        <v>8.13</v>
      </c>
      <c r="F41" s="18"/>
      <c r="H41" s="83" t="s">
        <v>1</v>
      </c>
    </row>
    <row r="42" spans="1:6" s="83" customFormat="1" ht="20.25">
      <c r="A42" s="68" t="s">
        <v>21</v>
      </c>
      <c r="B42" s="68"/>
      <c r="C42" s="68"/>
      <c r="D42" s="68"/>
      <c r="E42" s="249">
        <v>0</v>
      </c>
      <c r="F42" s="18" t="s">
        <v>1</v>
      </c>
    </row>
    <row r="43" spans="1:6" s="83" customFormat="1" ht="20.25">
      <c r="A43" s="68" t="s">
        <v>22</v>
      </c>
      <c r="B43" s="68"/>
      <c r="C43" s="68"/>
      <c r="D43" s="68"/>
      <c r="E43" s="273">
        <v>138.37</v>
      </c>
      <c r="F43" s="18"/>
    </row>
    <row r="44" spans="1:6" s="83" customFormat="1" ht="20.25">
      <c r="A44" s="68" t="s">
        <v>23</v>
      </c>
      <c r="B44" s="68"/>
      <c r="C44" s="68"/>
      <c r="D44" s="68"/>
      <c r="E44" s="249">
        <v>0</v>
      </c>
      <c r="F44" s="18"/>
    </row>
    <row r="45" spans="1:6" s="83" customFormat="1" ht="20.25">
      <c r="A45" s="68" t="s">
        <v>24</v>
      </c>
      <c r="B45" s="68"/>
      <c r="C45" s="68"/>
      <c r="D45" s="68"/>
      <c r="E45" s="273">
        <v>5.48</v>
      </c>
      <c r="F45" s="18" t="s">
        <v>1</v>
      </c>
    </row>
    <row r="46" spans="1:6" s="83" customFormat="1" ht="20.25">
      <c r="A46" s="68" t="s">
        <v>48</v>
      </c>
      <c r="B46" s="68"/>
      <c r="C46" s="68"/>
      <c r="D46" s="68"/>
      <c r="E46" s="242">
        <v>11.79</v>
      </c>
      <c r="F46" s="18"/>
    </row>
    <row r="47" spans="1:6" s="83" customFormat="1" ht="21" thickBot="1">
      <c r="A47" s="68" t="s">
        <v>49</v>
      </c>
      <c r="B47" s="68"/>
      <c r="C47" s="68"/>
      <c r="D47" s="68"/>
      <c r="E47" s="266">
        <v>0.99</v>
      </c>
      <c r="F47" s="18"/>
    </row>
    <row r="48" spans="1:6" s="83" customFormat="1" ht="21" thickTop="1">
      <c r="A48" s="68" t="s">
        <v>1</v>
      </c>
      <c r="B48" s="68"/>
      <c r="C48" s="68"/>
      <c r="D48" s="68"/>
      <c r="E48" s="247">
        <f>SUM(E40:E47)</f>
        <v>278.25000000000006</v>
      </c>
      <c r="F48" s="18"/>
    </row>
    <row r="49" spans="1:6" s="83" customFormat="1" ht="21" thickBot="1">
      <c r="A49" s="68"/>
      <c r="B49" s="68"/>
      <c r="C49" s="68"/>
      <c r="D49" s="68"/>
      <c r="E49" s="192"/>
      <c r="F49" s="18"/>
    </row>
    <row r="50" spans="1:6" s="83" customFormat="1" ht="21" thickBot="1">
      <c r="A50" s="15" t="s">
        <v>25</v>
      </c>
      <c r="B50" s="23"/>
      <c r="C50" s="211"/>
      <c r="D50" s="23"/>
      <c r="E50" s="212">
        <f>E22+E48</f>
        <v>1949.98</v>
      </c>
      <c r="F50" s="18"/>
    </row>
    <row r="51" spans="1:6" s="83" customFormat="1" ht="20.25">
      <c r="A51" s="68"/>
      <c r="B51" s="68"/>
      <c r="C51" s="68"/>
      <c r="D51" s="68"/>
      <c r="E51" s="192"/>
      <c r="F51" s="18"/>
    </row>
    <row r="52" spans="1:6" ht="20.25">
      <c r="A52" s="68"/>
      <c r="B52" s="68"/>
      <c r="C52" s="68"/>
      <c r="D52" s="68"/>
      <c r="E52" s="192"/>
      <c r="F52" s="188"/>
    </row>
    <row r="53" spans="1:6" ht="20.25">
      <c r="A53" s="84" t="s">
        <v>26</v>
      </c>
      <c r="B53" s="84"/>
      <c r="C53" s="68"/>
      <c r="D53" s="68"/>
      <c r="E53" s="213">
        <f>B100</f>
        <v>4482.51</v>
      </c>
      <c r="F53" s="214">
        <v>1</v>
      </c>
    </row>
    <row r="54" spans="1:6" ht="20.25">
      <c r="A54" s="215" t="s">
        <v>27</v>
      </c>
      <c r="B54" s="215"/>
      <c r="C54" s="158"/>
      <c r="D54" s="87"/>
      <c r="E54" s="216">
        <f>E50</f>
        <v>1949.98</v>
      </c>
      <c r="F54" s="214">
        <f>E54/E53</f>
        <v>0.4350196653214382</v>
      </c>
    </row>
    <row r="55" spans="1:6" ht="20.25">
      <c r="A55" s="23" t="s">
        <v>28</v>
      </c>
      <c r="B55" s="23"/>
      <c r="C55" s="217"/>
      <c r="D55" s="217"/>
      <c r="E55" s="216">
        <f>E8</f>
        <v>3190.6800000000003</v>
      </c>
      <c r="F55" s="214">
        <f>F53-F54</f>
        <v>0.5649803346785618</v>
      </c>
    </row>
    <row r="56" spans="1:6" ht="20.25">
      <c r="A56" s="89"/>
      <c r="B56" s="89"/>
      <c r="C56" s="218"/>
      <c r="D56" s="219"/>
      <c r="E56" s="195"/>
      <c r="F56" s="220"/>
    </row>
    <row r="57" spans="1:8" s="83" customFormat="1" ht="21" thickBot="1">
      <c r="A57" s="194" t="s">
        <v>43</v>
      </c>
      <c r="B57" s="158" t="s">
        <v>1</v>
      </c>
      <c r="C57" s="202"/>
      <c r="D57" s="202"/>
      <c r="E57" s="267">
        <v>1758.6</v>
      </c>
      <c r="F57" s="201"/>
      <c r="H57" s="203"/>
    </row>
    <row r="58" spans="1:6" ht="21" thickTop="1">
      <c r="A58" s="89"/>
      <c r="B58" s="89"/>
      <c r="C58" s="218"/>
      <c r="D58" s="219"/>
      <c r="E58" s="195"/>
      <c r="F58" s="220"/>
    </row>
    <row r="59" spans="1:6" s="83" customFormat="1" ht="20.25">
      <c r="A59" s="94" t="s">
        <v>29</v>
      </c>
      <c r="B59" s="94"/>
      <c r="C59" s="68"/>
      <c r="D59" s="68"/>
      <c r="E59" s="199"/>
      <c r="F59" s="268">
        <v>497.66</v>
      </c>
    </row>
    <row r="60" spans="1:7" ht="20.25">
      <c r="A60" s="96"/>
      <c r="B60" s="96"/>
      <c r="C60" s="221"/>
      <c r="D60" s="222"/>
      <c r="E60" s="195"/>
      <c r="F60" s="219"/>
      <c r="G60" s="191"/>
    </row>
    <row r="61" spans="1:8" ht="20.25">
      <c r="A61" s="188" t="s">
        <v>30</v>
      </c>
      <c r="B61" s="188"/>
      <c r="C61" s="96"/>
      <c r="D61" s="96"/>
      <c r="E61" s="223"/>
      <c r="F61" s="224">
        <v>0</v>
      </c>
      <c r="G61" s="191"/>
      <c r="H61" s="209"/>
    </row>
    <row r="62" spans="1:6" ht="20.25">
      <c r="A62" s="188" t="s">
        <v>31</v>
      </c>
      <c r="B62" s="188"/>
      <c r="C62" s="191"/>
      <c r="D62" s="191"/>
      <c r="E62" s="195"/>
      <c r="F62" s="224">
        <v>0</v>
      </c>
    </row>
    <row r="63" spans="1:6" ht="20.25">
      <c r="A63" s="188" t="s">
        <v>44</v>
      </c>
      <c r="B63" s="188"/>
      <c r="C63" s="191"/>
      <c r="D63" s="191"/>
      <c r="E63" s="195"/>
      <c r="F63" s="219"/>
    </row>
    <row r="64" spans="5:6" ht="21" thickBot="1">
      <c r="E64" s="189"/>
      <c r="F64" s="209"/>
    </row>
    <row r="65" spans="1:7" s="233" customFormat="1" ht="30">
      <c r="A65" s="254" t="s">
        <v>0</v>
      </c>
      <c r="B65" s="255"/>
      <c r="C65" s="255"/>
      <c r="D65" s="255"/>
      <c r="E65" s="256"/>
      <c r="F65" s="257"/>
      <c r="G65" s="11"/>
    </row>
    <row r="66" spans="1:7" s="233" customFormat="1" ht="30.75" thickBot="1">
      <c r="A66" s="258" t="s">
        <v>65</v>
      </c>
      <c r="B66" s="259"/>
      <c r="C66" s="259"/>
      <c r="D66" s="259"/>
      <c r="E66" s="260"/>
      <c r="F66" s="261"/>
      <c r="G66" s="11"/>
    </row>
    <row r="67" spans="5:7" ht="20.25">
      <c r="E67" s="189"/>
      <c r="F67" s="209"/>
      <c r="G67" s="189" t="s">
        <v>1</v>
      </c>
    </row>
    <row r="68" spans="1:8" ht="101.25">
      <c r="A68" s="225" t="s">
        <v>32</v>
      </c>
      <c r="B68" s="108" t="s">
        <v>41</v>
      </c>
      <c r="C68" s="108" t="s">
        <v>42</v>
      </c>
      <c r="D68" s="108" t="s">
        <v>33</v>
      </c>
      <c r="E68" s="108" t="s">
        <v>34</v>
      </c>
      <c r="F68" s="108" t="s">
        <v>35</v>
      </c>
      <c r="G68" s="191" t="s">
        <v>1</v>
      </c>
      <c r="H68" s="189" t="s">
        <v>1</v>
      </c>
    </row>
    <row r="69" spans="1:7" ht="21">
      <c r="A69" s="143">
        <v>41122</v>
      </c>
      <c r="B69" s="148">
        <v>144.12</v>
      </c>
      <c r="C69" s="240">
        <v>24.8</v>
      </c>
      <c r="D69" s="145">
        <v>100</v>
      </c>
      <c r="E69" s="145">
        <v>12</v>
      </c>
      <c r="F69" s="275" t="s">
        <v>58</v>
      </c>
      <c r="G69" s="227"/>
    </row>
    <row r="70" spans="1:7" ht="21">
      <c r="A70" s="143">
        <v>41123</v>
      </c>
      <c r="B70" s="148">
        <v>164.15</v>
      </c>
      <c r="C70" s="142">
        <v>59.51</v>
      </c>
      <c r="D70" s="145">
        <v>71</v>
      </c>
      <c r="E70" s="145">
        <v>27</v>
      </c>
      <c r="F70" s="275" t="s">
        <v>58</v>
      </c>
      <c r="G70" s="227"/>
    </row>
    <row r="71" spans="1:7" ht="21">
      <c r="A71" s="143">
        <v>41124</v>
      </c>
      <c r="B71" s="148">
        <v>160.81</v>
      </c>
      <c r="C71" s="142">
        <v>36.85</v>
      </c>
      <c r="D71" s="145">
        <v>80</v>
      </c>
      <c r="E71" s="145">
        <v>19</v>
      </c>
      <c r="F71" s="276">
        <v>2</v>
      </c>
      <c r="G71" s="227" t="s">
        <v>1</v>
      </c>
    </row>
    <row r="72" spans="1:7" ht="21">
      <c r="A72" s="143">
        <v>41125</v>
      </c>
      <c r="B72" s="148">
        <v>52.14</v>
      </c>
      <c r="C72" s="142">
        <v>18.2</v>
      </c>
      <c r="D72" s="145">
        <v>88</v>
      </c>
      <c r="E72" s="145">
        <v>2</v>
      </c>
      <c r="F72" s="275" t="s">
        <v>58</v>
      </c>
      <c r="G72" s="227"/>
    </row>
    <row r="73" spans="1:7" ht="21">
      <c r="A73" s="143">
        <v>41126</v>
      </c>
      <c r="B73" s="148">
        <v>31.94</v>
      </c>
      <c r="C73" s="142">
        <v>3.84</v>
      </c>
      <c r="D73" s="145">
        <v>81</v>
      </c>
      <c r="E73" s="275" t="s">
        <v>58</v>
      </c>
      <c r="F73" s="275" t="s">
        <v>58</v>
      </c>
      <c r="G73" s="227"/>
    </row>
    <row r="74" spans="1:7" ht="21">
      <c r="A74" s="143">
        <v>41127</v>
      </c>
      <c r="B74" s="148">
        <v>117.46</v>
      </c>
      <c r="C74" s="142">
        <v>12.49</v>
      </c>
      <c r="D74" s="145">
        <v>1</v>
      </c>
      <c r="E74" s="145">
        <v>15</v>
      </c>
      <c r="F74" s="276">
        <v>1</v>
      </c>
      <c r="G74" s="227"/>
    </row>
    <row r="75" spans="1:7" ht="21">
      <c r="A75" s="143">
        <v>41128</v>
      </c>
      <c r="B75" s="148">
        <v>138.26</v>
      </c>
      <c r="C75" s="142">
        <v>50.97</v>
      </c>
      <c r="D75" s="145">
        <v>119</v>
      </c>
      <c r="E75" s="145">
        <v>15</v>
      </c>
      <c r="F75" s="275" t="s">
        <v>58</v>
      </c>
      <c r="G75" s="227"/>
    </row>
    <row r="76" spans="1:7" ht="21">
      <c r="A76" s="143">
        <v>41129</v>
      </c>
      <c r="B76" s="148">
        <v>138.66</v>
      </c>
      <c r="C76" s="142">
        <v>44.66</v>
      </c>
      <c r="D76" s="145">
        <v>71</v>
      </c>
      <c r="E76" s="145">
        <v>16</v>
      </c>
      <c r="F76" s="276">
        <v>1</v>
      </c>
      <c r="G76" s="227" t="s">
        <v>1</v>
      </c>
    </row>
    <row r="77" spans="1:7" ht="21">
      <c r="A77" s="143">
        <v>41130</v>
      </c>
      <c r="B77" s="148">
        <v>218.74</v>
      </c>
      <c r="C77" s="142">
        <v>54.86</v>
      </c>
      <c r="D77" s="145">
        <v>77</v>
      </c>
      <c r="E77" s="145">
        <v>30</v>
      </c>
      <c r="F77" s="276">
        <v>3</v>
      </c>
      <c r="G77" s="227"/>
    </row>
    <row r="78" spans="1:7" ht="21">
      <c r="A78" s="143">
        <v>41131</v>
      </c>
      <c r="B78" s="148">
        <v>146.93</v>
      </c>
      <c r="C78" s="142">
        <v>37.8</v>
      </c>
      <c r="D78" s="145">
        <v>100</v>
      </c>
      <c r="E78" s="145">
        <v>18</v>
      </c>
      <c r="F78" s="276">
        <v>1</v>
      </c>
      <c r="G78" s="227" t="s">
        <v>1</v>
      </c>
    </row>
    <row r="79" spans="1:7" ht="21">
      <c r="A79" s="143">
        <v>41132</v>
      </c>
      <c r="B79" s="148">
        <v>20.1</v>
      </c>
      <c r="C79" s="142">
        <v>6.16</v>
      </c>
      <c r="D79" s="145">
        <v>63</v>
      </c>
      <c r="E79" s="145">
        <v>1</v>
      </c>
      <c r="F79" s="276">
        <v>1</v>
      </c>
      <c r="G79" s="227"/>
    </row>
    <row r="80" spans="1:7" ht="21">
      <c r="A80" s="143">
        <v>41133</v>
      </c>
      <c r="B80" s="148">
        <v>13.19</v>
      </c>
      <c r="C80" s="142">
        <v>2.48</v>
      </c>
      <c r="D80" s="145">
        <v>68</v>
      </c>
      <c r="E80" s="275" t="s">
        <v>58</v>
      </c>
      <c r="F80" s="275" t="s">
        <v>58</v>
      </c>
      <c r="G80" s="227"/>
    </row>
    <row r="81" spans="1:7" ht="21">
      <c r="A81" s="143">
        <v>41134</v>
      </c>
      <c r="B81" s="148">
        <v>152.37</v>
      </c>
      <c r="C81" s="142">
        <v>21.97</v>
      </c>
      <c r="D81" s="145">
        <v>1</v>
      </c>
      <c r="E81" s="145">
        <v>20</v>
      </c>
      <c r="F81" s="276">
        <v>3</v>
      </c>
      <c r="G81" s="227"/>
    </row>
    <row r="82" spans="1:7" ht="21">
      <c r="A82" s="143">
        <v>41135</v>
      </c>
      <c r="B82" s="148">
        <v>237.16</v>
      </c>
      <c r="C82" s="142">
        <v>120.62</v>
      </c>
      <c r="D82" s="145">
        <v>115</v>
      </c>
      <c r="E82" s="145">
        <v>22</v>
      </c>
      <c r="F82" s="275" t="s">
        <v>58</v>
      </c>
      <c r="G82" s="227"/>
    </row>
    <row r="83" spans="1:7" ht="21">
      <c r="A83" s="143">
        <v>41136</v>
      </c>
      <c r="B83" s="148">
        <v>200.57</v>
      </c>
      <c r="C83" s="142">
        <v>67.07</v>
      </c>
      <c r="D83" s="145">
        <v>77</v>
      </c>
      <c r="E83" s="145">
        <v>14</v>
      </c>
      <c r="F83" s="275" t="s">
        <v>58</v>
      </c>
      <c r="G83" s="227"/>
    </row>
    <row r="84" spans="1:7" ht="21">
      <c r="A84" s="143">
        <v>41137</v>
      </c>
      <c r="B84" s="148">
        <v>232.21</v>
      </c>
      <c r="C84" s="142">
        <v>53.21</v>
      </c>
      <c r="D84" s="145">
        <v>84</v>
      </c>
      <c r="E84" s="145">
        <v>24</v>
      </c>
      <c r="F84" s="275" t="s">
        <v>58</v>
      </c>
      <c r="G84" s="227"/>
    </row>
    <row r="85" spans="1:7" ht="21">
      <c r="A85" s="143">
        <v>41138</v>
      </c>
      <c r="B85" s="148">
        <v>192.05</v>
      </c>
      <c r="C85" s="142">
        <v>44.78</v>
      </c>
      <c r="D85" s="145">
        <v>93</v>
      </c>
      <c r="E85" s="145">
        <v>13</v>
      </c>
      <c r="F85" s="276">
        <v>5</v>
      </c>
      <c r="G85" s="227" t="s">
        <v>1</v>
      </c>
    </row>
    <row r="86" spans="1:7" ht="21">
      <c r="A86" s="143">
        <v>41139</v>
      </c>
      <c r="B86" s="148">
        <v>26.6</v>
      </c>
      <c r="C86" s="142">
        <v>9.84</v>
      </c>
      <c r="D86" s="145">
        <v>84</v>
      </c>
      <c r="E86" s="145">
        <v>1</v>
      </c>
      <c r="F86" s="275" t="s">
        <v>58</v>
      </c>
      <c r="G86" s="227"/>
    </row>
    <row r="87" spans="1:7" ht="21">
      <c r="A87" s="143">
        <v>41140</v>
      </c>
      <c r="B87" s="148">
        <v>12.33</v>
      </c>
      <c r="C87" s="142">
        <v>3.12</v>
      </c>
      <c r="D87" s="145">
        <v>71</v>
      </c>
      <c r="E87" s="275" t="s">
        <v>58</v>
      </c>
      <c r="F87" s="276">
        <v>1</v>
      </c>
      <c r="G87" s="227"/>
    </row>
    <row r="88" spans="1:7" ht="21">
      <c r="A88" s="143">
        <v>41141</v>
      </c>
      <c r="B88" s="148">
        <v>134.46</v>
      </c>
      <c r="C88" s="142">
        <v>13.52</v>
      </c>
      <c r="D88" s="145">
        <v>1</v>
      </c>
      <c r="E88" s="145">
        <v>16</v>
      </c>
      <c r="F88" s="276">
        <v>2</v>
      </c>
      <c r="G88" s="227" t="s">
        <v>1</v>
      </c>
    </row>
    <row r="89" spans="1:8" ht="21">
      <c r="A89" s="143">
        <v>41142</v>
      </c>
      <c r="B89" s="148">
        <v>210.57</v>
      </c>
      <c r="C89" s="142">
        <v>59.25</v>
      </c>
      <c r="D89" s="145">
        <v>104</v>
      </c>
      <c r="E89" s="145">
        <v>18</v>
      </c>
      <c r="F89" s="275" t="s">
        <v>58</v>
      </c>
      <c r="G89" s="227"/>
      <c r="H89" s="189" t="s">
        <v>1</v>
      </c>
    </row>
    <row r="90" spans="1:7" ht="21">
      <c r="A90" s="143">
        <v>41143</v>
      </c>
      <c r="B90" s="148">
        <v>186.05</v>
      </c>
      <c r="C90" s="142">
        <v>26.05</v>
      </c>
      <c r="D90" s="145">
        <v>73</v>
      </c>
      <c r="E90" s="145">
        <v>13</v>
      </c>
      <c r="F90" s="276">
        <v>1</v>
      </c>
      <c r="G90" s="227"/>
    </row>
    <row r="91" spans="1:8" ht="21">
      <c r="A91" s="143">
        <v>41144</v>
      </c>
      <c r="B91" s="148">
        <v>179.91</v>
      </c>
      <c r="C91" s="142">
        <v>52.36</v>
      </c>
      <c r="D91" s="145">
        <v>84</v>
      </c>
      <c r="E91" s="145">
        <v>25</v>
      </c>
      <c r="F91" s="275" t="s">
        <v>58</v>
      </c>
      <c r="G91" s="227" t="s">
        <v>1</v>
      </c>
      <c r="H91" s="189" t="s">
        <v>1</v>
      </c>
    </row>
    <row r="92" spans="1:7" ht="21">
      <c r="A92" s="143">
        <v>41145</v>
      </c>
      <c r="B92" s="148">
        <v>120.64</v>
      </c>
      <c r="C92" s="142">
        <v>29.51</v>
      </c>
      <c r="D92" s="145">
        <v>86</v>
      </c>
      <c r="E92" s="145">
        <v>13</v>
      </c>
      <c r="F92" s="276">
        <v>2</v>
      </c>
      <c r="G92" s="227" t="s">
        <v>1</v>
      </c>
    </row>
    <row r="93" spans="1:7" ht="21">
      <c r="A93" s="143">
        <v>41146</v>
      </c>
      <c r="B93" s="148">
        <v>61.82</v>
      </c>
      <c r="C93" s="142">
        <v>14.16</v>
      </c>
      <c r="D93" s="145">
        <v>85</v>
      </c>
      <c r="E93" s="145">
        <v>3</v>
      </c>
      <c r="F93" s="275" t="s">
        <v>58</v>
      </c>
      <c r="G93" s="227"/>
    </row>
    <row r="94" spans="1:7" ht="21">
      <c r="A94" s="143">
        <v>41147</v>
      </c>
      <c r="B94" s="148">
        <v>9.25</v>
      </c>
      <c r="C94" s="142">
        <v>5.52</v>
      </c>
      <c r="D94" s="145">
        <v>65</v>
      </c>
      <c r="E94" s="275" t="s">
        <v>58</v>
      </c>
      <c r="F94" s="275" t="s">
        <v>58</v>
      </c>
      <c r="G94" s="227"/>
    </row>
    <row r="95" spans="1:7" ht="21">
      <c r="A95" s="143">
        <v>41148</v>
      </c>
      <c r="B95" s="148">
        <v>110.26</v>
      </c>
      <c r="C95" s="142">
        <v>8.4</v>
      </c>
      <c r="D95" s="241" t="s">
        <v>58</v>
      </c>
      <c r="E95" s="145">
        <v>14</v>
      </c>
      <c r="F95" s="276">
        <v>3</v>
      </c>
      <c r="G95" s="227"/>
    </row>
    <row r="96" spans="1:8" ht="21">
      <c r="A96" s="143">
        <v>41149</v>
      </c>
      <c r="B96" s="148">
        <v>174.68</v>
      </c>
      <c r="C96" s="142">
        <v>72.54</v>
      </c>
      <c r="D96" s="145">
        <v>101</v>
      </c>
      <c r="E96" s="145">
        <v>27</v>
      </c>
      <c r="F96" s="276">
        <v>1</v>
      </c>
      <c r="G96" s="227"/>
      <c r="H96" s="189" t="s">
        <v>1</v>
      </c>
    </row>
    <row r="97" spans="1:9" ht="21" customHeight="1">
      <c r="A97" s="143">
        <v>41150</v>
      </c>
      <c r="B97" s="148">
        <v>141.75</v>
      </c>
      <c r="C97" s="142">
        <v>74.49</v>
      </c>
      <c r="D97" s="145">
        <v>83</v>
      </c>
      <c r="E97" s="145">
        <v>16</v>
      </c>
      <c r="F97" s="276">
        <v>2</v>
      </c>
      <c r="G97" s="227"/>
      <c r="I97" s="189" t="s">
        <v>1</v>
      </c>
    </row>
    <row r="98" spans="1:7" ht="21" customHeight="1">
      <c r="A98" s="143">
        <v>41151</v>
      </c>
      <c r="B98" s="148">
        <v>220.76</v>
      </c>
      <c r="C98" s="142">
        <v>26.06</v>
      </c>
      <c r="D98" s="145">
        <v>61</v>
      </c>
      <c r="E98" s="145">
        <v>20</v>
      </c>
      <c r="F98" s="276">
        <v>5</v>
      </c>
      <c r="G98" s="227"/>
    </row>
    <row r="99" spans="1:7" ht="21" customHeight="1">
      <c r="A99" s="143">
        <v>41152</v>
      </c>
      <c r="B99" s="148">
        <v>532.57</v>
      </c>
      <c r="C99" s="142">
        <v>52.38</v>
      </c>
      <c r="D99" s="145">
        <v>102</v>
      </c>
      <c r="E99" s="145">
        <v>13</v>
      </c>
      <c r="F99" s="276">
        <v>21</v>
      </c>
      <c r="G99" s="227" t="s">
        <v>1</v>
      </c>
    </row>
    <row r="100" spans="1:6" ht="20.25">
      <c r="A100" s="189" t="s">
        <v>36</v>
      </c>
      <c r="B100" s="141">
        <f>SUM(B69:B99)</f>
        <v>4482.51</v>
      </c>
      <c r="C100" s="251">
        <f>SUM(C69:C99)</f>
        <v>1107.4699999999998</v>
      </c>
      <c r="D100" s="251">
        <f>SUM(D69:D99)</f>
        <v>2289</v>
      </c>
      <c r="E100" s="238">
        <f>SUM(E69:E99)</f>
        <v>427</v>
      </c>
      <c r="F100" s="238">
        <f>SUM(F69:F99)</f>
        <v>55</v>
      </c>
    </row>
    <row r="101" spans="1:6" ht="20.25">
      <c r="A101" s="115"/>
      <c r="B101" s="115"/>
      <c r="C101" s="204"/>
      <c r="D101" s="204"/>
      <c r="E101" s="229"/>
      <c r="F101" s="237"/>
    </row>
    <row r="102" spans="3:7" ht="20.25">
      <c r="C102" s="230"/>
      <c r="G102" s="189" t="s">
        <v>1</v>
      </c>
    </row>
    <row r="103" ht="20.25">
      <c r="F103" s="189" t="s">
        <v>1</v>
      </c>
    </row>
    <row r="104" ht="20.25">
      <c r="H104" s="189" t="s">
        <v>1</v>
      </c>
    </row>
  </sheetData>
  <sheetProtection/>
  <printOptions horizontalCentered="1"/>
  <pageMargins left="0.5" right="0.5" top="0.5" bottom="0.5" header="0.3" footer="0.3"/>
  <pageSetup fitToHeight="2"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22">
      <selection activeCell="E37" sqref="E37"/>
    </sheetView>
  </sheetViews>
  <sheetFormatPr defaultColWidth="9.140625" defaultRowHeight="12.75"/>
  <cols>
    <col min="1" max="1" width="77.140625" style="189" customWidth="1"/>
    <col min="2" max="3" width="15.7109375" style="189" customWidth="1"/>
    <col min="4" max="4" width="14.7109375" style="189" customWidth="1"/>
    <col min="5" max="5" width="15.7109375" style="228" customWidth="1"/>
    <col min="6" max="6" width="15.421875" style="189" customWidth="1"/>
    <col min="7" max="7" width="18.8515625" style="189" customWidth="1"/>
    <col min="8" max="8" width="9.8515625" style="189" bestFit="1" customWidth="1"/>
    <col min="9" max="16384" width="9.140625" style="189" customWidth="1"/>
  </cols>
  <sheetData>
    <row r="1" spans="1:7" s="233" customFormat="1" ht="30">
      <c r="A1" s="254" t="s">
        <v>0</v>
      </c>
      <c r="B1" s="255"/>
      <c r="C1" s="255"/>
      <c r="D1" s="255"/>
      <c r="E1" s="256"/>
      <c r="F1" s="257"/>
      <c r="G1" s="11"/>
    </row>
    <row r="2" spans="1:7" s="233" customFormat="1" ht="30.75" thickBot="1">
      <c r="A2" s="258" t="s">
        <v>66</v>
      </c>
      <c r="B2" s="259"/>
      <c r="C2" s="259"/>
      <c r="D2" s="259"/>
      <c r="E2" s="260"/>
      <c r="F2" s="261"/>
      <c r="G2" s="11"/>
    </row>
    <row r="3" spans="1:7" s="191" customFormat="1" ht="21" thickBot="1">
      <c r="A3" s="188"/>
      <c r="B3" s="188"/>
      <c r="C3" s="188" t="s">
        <v>1</v>
      </c>
      <c r="D3" s="188"/>
      <c r="E3" s="190"/>
      <c r="F3" s="188"/>
      <c r="G3" s="188"/>
    </row>
    <row r="4" spans="1:6" s="83" customFormat="1" ht="21" thickBot="1">
      <c r="A4" s="15" t="s">
        <v>2</v>
      </c>
      <c r="B4" s="23"/>
      <c r="C4" s="68"/>
      <c r="D4" s="68"/>
      <c r="E4" s="192"/>
      <c r="F4" s="18"/>
    </row>
    <row r="5" spans="1:8" s="83" customFormat="1" ht="20.25">
      <c r="A5" s="68" t="s">
        <v>3</v>
      </c>
      <c r="B5" s="68"/>
      <c r="C5" s="68"/>
      <c r="D5" s="68"/>
      <c r="E5" s="150">
        <v>105.93</v>
      </c>
      <c r="F5" s="193">
        <f>E5/E8</f>
        <v>0.042872233217178035</v>
      </c>
      <c r="H5" s="194" t="s">
        <v>1</v>
      </c>
    </row>
    <row r="6" spans="1:8" s="83" customFormat="1" ht="20.25">
      <c r="A6" s="68" t="s">
        <v>40</v>
      </c>
      <c r="B6" s="68"/>
      <c r="C6" s="68"/>
      <c r="D6" s="68"/>
      <c r="E6" s="150">
        <v>774.47</v>
      </c>
      <c r="F6" s="193">
        <f>E6/E8</f>
        <v>0.3134452795214564</v>
      </c>
      <c r="H6" s="195"/>
    </row>
    <row r="7" spans="1:8" s="83" customFormat="1" ht="21" thickBot="1">
      <c r="A7" s="68" t="s">
        <v>4</v>
      </c>
      <c r="B7" s="68"/>
      <c r="C7" s="68"/>
      <c r="D7" s="68"/>
      <c r="E7" s="150">
        <v>1590.43</v>
      </c>
      <c r="F7" s="193">
        <f>E7/E8</f>
        <v>0.6436824872613657</v>
      </c>
      <c r="H7" s="194"/>
    </row>
    <row r="8" spans="1:8" s="83" customFormat="1" ht="21" thickBot="1">
      <c r="A8" s="68" t="s">
        <v>28</v>
      </c>
      <c r="C8" s="68"/>
      <c r="D8" s="68"/>
      <c r="E8" s="243">
        <f>SUM(E5:E7)</f>
        <v>2470.83</v>
      </c>
      <c r="F8" s="18"/>
      <c r="H8" s="194"/>
    </row>
    <row r="9" spans="1:8" s="83" customFormat="1" ht="20.25">
      <c r="A9" s="68"/>
      <c r="C9" s="68"/>
      <c r="D9" s="68"/>
      <c r="E9" s="192"/>
      <c r="F9" s="18"/>
      <c r="H9" s="194"/>
    </row>
    <row r="10" spans="1:8" s="83" customFormat="1" ht="21" thickBot="1">
      <c r="A10" s="23"/>
      <c r="B10" s="23"/>
      <c r="C10" s="68"/>
      <c r="D10" s="68"/>
      <c r="F10" s="250"/>
      <c r="G10" s="198"/>
      <c r="H10" s="199"/>
    </row>
    <row r="11" spans="1:6" s="83" customFormat="1" ht="21" thickBot="1">
      <c r="A11" s="200" t="s">
        <v>45</v>
      </c>
      <c r="B11" s="194"/>
      <c r="C11" s="201"/>
      <c r="D11" s="201"/>
      <c r="E11" s="192"/>
      <c r="F11" s="201"/>
    </row>
    <row r="12" spans="1:8" s="83" customFormat="1" ht="20.25">
      <c r="A12" s="158" t="s">
        <v>5</v>
      </c>
      <c r="B12" s="158"/>
      <c r="C12" s="202"/>
      <c r="D12" s="202"/>
      <c r="E12" s="242">
        <f>330.81+32.5</f>
        <v>363.31</v>
      </c>
      <c r="F12" s="271"/>
      <c r="H12" s="203"/>
    </row>
    <row r="13" spans="1:8" s="83" customFormat="1" ht="20.25">
      <c r="A13" s="158" t="s">
        <v>43</v>
      </c>
      <c r="B13" s="158" t="s">
        <v>1</v>
      </c>
      <c r="C13" s="202"/>
      <c r="D13" s="202"/>
      <c r="E13" s="242">
        <v>597.65</v>
      </c>
      <c r="F13" s="201"/>
      <c r="H13" s="203"/>
    </row>
    <row r="14" spans="1:8" s="83" customFormat="1" ht="20.25">
      <c r="A14" s="158" t="s">
        <v>52</v>
      </c>
      <c r="B14" s="158"/>
      <c r="C14" s="202" t="s">
        <v>10</v>
      </c>
      <c r="D14" s="202"/>
      <c r="E14" s="245">
        <v>132.78</v>
      </c>
      <c r="F14" s="201"/>
      <c r="H14" s="203"/>
    </row>
    <row r="15" spans="1:6" s="83" customFormat="1" ht="20.25">
      <c r="A15" s="189" t="s">
        <v>46</v>
      </c>
      <c r="B15" s="189"/>
      <c r="C15" s="204"/>
      <c r="D15" s="204"/>
      <c r="E15" s="242">
        <v>5.34</v>
      </c>
      <c r="F15" s="204"/>
    </row>
    <row r="16" spans="1:8" s="83" customFormat="1" ht="20.25">
      <c r="A16" s="158" t="s">
        <v>6</v>
      </c>
      <c r="B16" s="158"/>
      <c r="C16" s="202"/>
      <c r="D16" s="202"/>
      <c r="E16" s="242">
        <v>90.04</v>
      </c>
      <c r="F16" s="201"/>
      <c r="G16" s="83" t="s">
        <v>1</v>
      </c>
      <c r="H16" s="83" t="s">
        <v>1</v>
      </c>
    </row>
    <row r="17" spans="1:7" s="83" customFormat="1" ht="20.25">
      <c r="A17" s="158" t="s">
        <v>8</v>
      </c>
      <c r="B17" s="158"/>
      <c r="C17" s="202"/>
      <c r="D17" s="202"/>
      <c r="E17" s="242">
        <v>47.04</v>
      </c>
      <c r="F17" s="201"/>
      <c r="G17" s="83" t="s">
        <v>1</v>
      </c>
    </row>
    <row r="18" spans="1:6" s="83" customFormat="1" ht="20.25">
      <c r="A18" s="158" t="s">
        <v>7</v>
      </c>
      <c r="B18" s="158"/>
      <c r="C18" s="202"/>
      <c r="D18" s="202"/>
      <c r="E18" s="242">
        <v>175.93</v>
      </c>
      <c r="F18" s="201"/>
    </row>
    <row r="19" spans="1:6" s="83" customFormat="1" ht="20.25">
      <c r="A19" s="158" t="s">
        <v>9</v>
      </c>
      <c r="B19" s="158"/>
      <c r="C19" s="202"/>
      <c r="D19" s="202"/>
      <c r="E19" s="242">
        <v>14.78</v>
      </c>
      <c r="F19" s="201"/>
    </row>
    <row r="20" spans="1:6" s="83" customFormat="1" ht="20.25">
      <c r="A20" s="158" t="s">
        <v>71</v>
      </c>
      <c r="B20" s="158"/>
      <c r="C20" s="202"/>
      <c r="D20" s="202"/>
      <c r="E20" s="242">
        <v>105.59</v>
      </c>
      <c r="F20" s="201"/>
    </row>
    <row r="21" spans="1:6" s="83" customFormat="1" ht="20.25">
      <c r="A21" s="158" t="s">
        <v>70</v>
      </c>
      <c r="B21" s="158"/>
      <c r="C21" s="202"/>
      <c r="D21" s="202"/>
      <c r="E21" s="242">
        <v>7260.36</v>
      </c>
      <c r="F21" s="201"/>
    </row>
    <row r="22" spans="1:6" s="83" customFormat="1" ht="20.25">
      <c r="A22" s="158" t="s">
        <v>72</v>
      </c>
      <c r="B22" s="158"/>
      <c r="C22" s="202"/>
      <c r="D22" s="202"/>
      <c r="E22" s="242"/>
      <c r="F22" s="201"/>
    </row>
    <row r="23" spans="1:7" s="83" customFormat="1" ht="20.25">
      <c r="A23" s="158" t="s">
        <v>47</v>
      </c>
      <c r="B23" s="158"/>
      <c r="C23" s="202"/>
      <c r="D23" s="202"/>
      <c r="E23" s="242">
        <v>6.37</v>
      </c>
      <c r="F23" s="201"/>
      <c r="G23" s="83" t="s">
        <v>1</v>
      </c>
    </row>
    <row r="24" spans="1:6" s="83" customFormat="1" ht="20.25">
      <c r="A24" s="158"/>
      <c r="B24" s="158"/>
      <c r="C24" s="202"/>
      <c r="D24" s="202"/>
      <c r="E24" s="247">
        <f>SUM(E12:E23)</f>
        <v>8799.19</v>
      </c>
      <c r="F24" s="201"/>
    </row>
    <row r="25" spans="1:6" s="83" customFormat="1" ht="21" thickBot="1">
      <c r="A25" s="158"/>
      <c r="B25" s="158"/>
      <c r="C25" s="202"/>
      <c r="D25" s="202"/>
      <c r="E25" s="192"/>
      <c r="F25" s="201"/>
    </row>
    <row r="26" spans="1:7" s="83" customFormat="1" ht="21" thickBot="1">
      <c r="A26" s="205" t="s">
        <v>51</v>
      </c>
      <c r="B26" s="206"/>
      <c r="C26" s="207"/>
      <c r="D26" s="207"/>
      <c r="E26" s="208"/>
      <c r="F26" s="201" t="s">
        <v>10</v>
      </c>
      <c r="G26" s="83" t="s">
        <v>1</v>
      </c>
    </row>
    <row r="27" ht="20.25">
      <c r="E27" s="277"/>
    </row>
    <row r="28" spans="1:6" s="83" customFormat="1" ht="20.25">
      <c r="A28" s="189" t="s">
        <v>37</v>
      </c>
      <c r="B28" s="189"/>
      <c r="C28" s="204"/>
      <c r="D28" s="204"/>
      <c r="E28" s="274">
        <v>0</v>
      </c>
      <c r="F28" s="202"/>
    </row>
    <row r="29" spans="1:6" s="83" customFormat="1" ht="20.25">
      <c r="A29" s="189" t="s">
        <v>69</v>
      </c>
      <c r="B29" s="189"/>
      <c r="C29" s="204"/>
      <c r="D29" s="204"/>
      <c r="E29" s="273">
        <v>6.15</v>
      </c>
      <c r="F29" s="204"/>
    </row>
    <row r="30" spans="1:6" s="83" customFormat="1" ht="20.25">
      <c r="A30" s="189" t="s">
        <v>12</v>
      </c>
      <c r="B30" s="189"/>
      <c r="C30" s="204"/>
      <c r="D30" s="204"/>
      <c r="E30" s="244">
        <v>11.05</v>
      </c>
      <c r="F30" s="204"/>
    </row>
    <row r="31" spans="1:6" s="83" customFormat="1" ht="20.25">
      <c r="A31" s="189" t="s">
        <v>13</v>
      </c>
      <c r="B31" s="189"/>
      <c r="C31" s="204"/>
      <c r="D31" s="204"/>
      <c r="E31" s="244">
        <v>34.17</v>
      </c>
      <c r="F31" s="204"/>
    </row>
    <row r="32" spans="1:6" s="83" customFormat="1" ht="20.25">
      <c r="A32" s="189" t="s">
        <v>14</v>
      </c>
      <c r="B32" s="189"/>
      <c r="C32" s="204"/>
      <c r="D32" s="204"/>
      <c r="E32" s="245">
        <v>2.94</v>
      </c>
      <c r="F32" s="204"/>
    </row>
    <row r="33" spans="1:6" s="83" customFormat="1" ht="20.25">
      <c r="A33" s="189" t="s">
        <v>15</v>
      </c>
      <c r="B33" s="189"/>
      <c r="C33" s="204"/>
      <c r="D33" s="204"/>
      <c r="E33" s="244">
        <v>0.02</v>
      </c>
      <c r="F33" s="204"/>
    </row>
    <row r="34" spans="1:7" s="83" customFormat="1" ht="20.25">
      <c r="A34" s="189" t="s">
        <v>67</v>
      </c>
      <c r="B34" s="189"/>
      <c r="C34" s="204"/>
      <c r="D34" s="204"/>
      <c r="E34" s="242">
        <f>296.81/2000</f>
        <v>0.148405</v>
      </c>
      <c r="F34" s="204"/>
      <c r="G34" s="83" t="s">
        <v>1</v>
      </c>
    </row>
    <row r="35" spans="1:6" s="83" customFormat="1" ht="20.25">
      <c r="A35" s="189" t="s">
        <v>17</v>
      </c>
      <c r="B35" s="189"/>
      <c r="C35" s="204"/>
      <c r="D35" s="204"/>
      <c r="E35" s="242">
        <v>0</v>
      </c>
      <c r="F35" s="204" t="s">
        <v>1</v>
      </c>
    </row>
    <row r="36" spans="1:6" s="83" customFormat="1" ht="20.25">
      <c r="A36" s="189" t="s">
        <v>38</v>
      </c>
      <c r="B36" s="189"/>
      <c r="C36" s="204"/>
      <c r="D36" s="204"/>
      <c r="E36" s="242">
        <f>89*9/2000</f>
        <v>0.4005</v>
      </c>
      <c r="F36" s="202"/>
    </row>
    <row r="37" spans="1:6" s="83" customFormat="1" ht="20.25">
      <c r="A37" s="189" t="s">
        <v>50</v>
      </c>
      <c r="B37" s="204"/>
      <c r="C37" s="204"/>
      <c r="D37" s="163"/>
      <c r="E37" s="242">
        <v>1.05</v>
      </c>
      <c r="F37" s="202"/>
    </row>
    <row r="38" spans="1:6" s="83" customFormat="1" ht="20.25">
      <c r="A38" s="189" t="s">
        <v>68</v>
      </c>
      <c r="B38" s="204"/>
      <c r="C38" s="204"/>
      <c r="D38" s="163"/>
      <c r="E38" s="278">
        <v>0.43</v>
      </c>
      <c r="F38" s="202"/>
    </row>
    <row r="39" spans="1:7" s="83" customFormat="1" ht="21" thickBot="1">
      <c r="A39" s="189" t="s">
        <v>18</v>
      </c>
      <c r="B39" s="189"/>
      <c r="C39" s="204"/>
      <c r="D39" s="204"/>
      <c r="E39" s="253">
        <v>0</v>
      </c>
      <c r="F39" s="202" t="s">
        <v>1</v>
      </c>
      <c r="G39" s="83" t="s">
        <v>1</v>
      </c>
    </row>
    <row r="40" spans="1:6" s="83" customFormat="1" ht="21" thickTop="1">
      <c r="A40" s="189"/>
      <c r="B40" s="189"/>
      <c r="C40" s="204"/>
      <c r="D40" s="204"/>
      <c r="E40" s="247">
        <f>SUM(E28:E39)</f>
        <v>56.358905</v>
      </c>
      <c r="F40" s="202"/>
    </row>
    <row r="41" spans="1:7" s="83" customFormat="1" ht="21" thickBot="1">
      <c r="A41" s="209"/>
      <c r="B41" s="209"/>
      <c r="C41" s="204"/>
      <c r="D41" s="204"/>
      <c r="E41" s="192"/>
      <c r="F41" s="159"/>
      <c r="G41" s="83" t="s">
        <v>1</v>
      </c>
    </row>
    <row r="42" spans="1:7" s="83" customFormat="1" ht="21" thickBot="1">
      <c r="A42" s="15" t="s">
        <v>19</v>
      </c>
      <c r="B42" s="23"/>
      <c r="C42" s="81"/>
      <c r="D42" s="68"/>
      <c r="E42" s="163"/>
      <c r="F42" s="18"/>
      <c r="G42" s="83" t="s">
        <v>1</v>
      </c>
    </row>
    <row r="43" spans="1:6" s="83" customFormat="1" ht="20.25">
      <c r="A43" s="68" t="s">
        <v>20</v>
      </c>
      <c r="B43" s="68"/>
      <c r="C43" s="68"/>
      <c r="D43" s="68" t="s">
        <v>1</v>
      </c>
      <c r="E43" s="242">
        <v>155.44</v>
      </c>
      <c r="F43" s="18"/>
    </row>
    <row r="44" spans="1:8" s="83" customFormat="1" ht="20.25">
      <c r="A44" s="68" t="s">
        <v>39</v>
      </c>
      <c r="B44" s="68"/>
      <c r="C44" s="68"/>
      <c r="D44" s="68"/>
      <c r="E44" s="242">
        <v>5.11</v>
      </c>
      <c r="F44" s="18"/>
      <c r="H44" s="83" t="s">
        <v>1</v>
      </c>
    </row>
    <row r="45" spans="1:6" s="83" customFormat="1" ht="20.25">
      <c r="A45" s="68" t="s">
        <v>21</v>
      </c>
      <c r="B45" s="68"/>
      <c r="C45" s="68"/>
      <c r="D45" s="68"/>
      <c r="E45" s="249">
        <v>0</v>
      </c>
      <c r="F45" s="18" t="s">
        <v>1</v>
      </c>
    </row>
    <row r="46" spans="1:6" s="83" customFormat="1" ht="20.25">
      <c r="A46" s="68" t="s">
        <v>22</v>
      </c>
      <c r="B46" s="68"/>
      <c r="C46" s="68"/>
      <c r="D46" s="68"/>
      <c r="E46" s="273">
        <v>47.04</v>
      </c>
      <c r="F46" s="18"/>
    </row>
    <row r="47" spans="1:6" s="83" customFormat="1" ht="20.25">
      <c r="A47" s="68" t="s">
        <v>23</v>
      </c>
      <c r="B47" s="68"/>
      <c r="C47" s="68"/>
      <c r="D47" s="68"/>
      <c r="E47" s="273">
        <v>14.78</v>
      </c>
      <c r="F47" s="18"/>
    </row>
    <row r="48" spans="1:6" s="83" customFormat="1" ht="20.25">
      <c r="A48" s="68" t="s">
        <v>24</v>
      </c>
      <c r="B48" s="68"/>
      <c r="C48" s="68"/>
      <c r="D48" s="68"/>
      <c r="E48" s="273">
        <v>10.45</v>
      </c>
      <c r="F48" s="18" t="s">
        <v>1</v>
      </c>
    </row>
    <row r="49" spans="1:6" s="83" customFormat="1" ht="20.25">
      <c r="A49" s="68" t="s">
        <v>48</v>
      </c>
      <c r="B49" s="68"/>
      <c r="C49" s="68"/>
      <c r="D49" s="68"/>
      <c r="E49" s="242">
        <v>3.96</v>
      </c>
      <c r="F49" s="18"/>
    </row>
    <row r="50" spans="1:6" s="83" customFormat="1" ht="21" thickBot="1">
      <c r="A50" s="68" t="s">
        <v>49</v>
      </c>
      <c r="B50" s="68"/>
      <c r="C50" s="68"/>
      <c r="D50" s="68"/>
      <c r="E50" s="266">
        <v>4.29</v>
      </c>
      <c r="F50" s="18"/>
    </row>
    <row r="51" spans="1:6" s="83" customFormat="1" ht="21" thickTop="1">
      <c r="A51" s="68" t="s">
        <v>1</v>
      </c>
      <c r="B51" s="68"/>
      <c r="C51" s="68"/>
      <c r="D51" s="68"/>
      <c r="E51" s="247">
        <f>SUM(E43:E50)</f>
        <v>241.07</v>
      </c>
      <c r="F51" s="18"/>
    </row>
    <row r="52" spans="1:6" s="83" customFormat="1" ht="21" thickBot="1">
      <c r="A52" s="68"/>
      <c r="B52" s="68"/>
      <c r="C52" s="68"/>
      <c r="D52" s="68"/>
      <c r="E52" s="192"/>
      <c r="F52" s="18"/>
    </row>
    <row r="53" spans="1:6" s="83" customFormat="1" ht="21" thickBot="1">
      <c r="A53" s="15" t="s">
        <v>25</v>
      </c>
      <c r="B53" s="23"/>
      <c r="C53" s="211"/>
      <c r="D53" s="23"/>
      <c r="E53" s="295">
        <f>E24+E51</f>
        <v>9040.26</v>
      </c>
      <c r="F53" s="18"/>
    </row>
    <row r="54" spans="1:6" s="83" customFormat="1" ht="20.25">
      <c r="A54" s="68"/>
      <c r="B54" s="68"/>
      <c r="C54" s="68"/>
      <c r="D54" s="68"/>
      <c r="E54" s="192"/>
      <c r="F54" s="18"/>
    </row>
    <row r="55" spans="1:6" ht="20.25">
      <c r="A55" s="68"/>
      <c r="B55" s="68"/>
      <c r="C55" s="68"/>
      <c r="D55" s="68"/>
      <c r="E55" s="192"/>
      <c r="F55" s="188"/>
    </row>
    <row r="56" spans="1:6" ht="20.25">
      <c r="A56" s="84" t="s">
        <v>26</v>
      </c>
      <c r="B56" s="84"/>
      <c r="C56" s="68"/>
      <c r="D56" s="68"/>
      <c r="E56" s="268">
        <f>B102</f>
        <v>10272.779999999999</v>
      </c>
      <c r="F56" s="214">
        <v>1</v>
      </c>
    </row>
    <row r="57" spans="1:6" ht="20.25">
      <c r="A57" s="215" t="s">
        <v>27</v>
      </c>
      <c r="B57" s="215"/>
      <c r="C57" s="158"/>
      <c r="D57" s="87"/>
      <c r="E57" s="294">
        <f>E53</f>
        <v>9040.26</v>
      </c>
      <c r="F57" s="214">
        <f>E57/E56</f>
        <v>0.8800207928136299</v>
      </c>
    </row>
    <row r="58" spans="1:6" ht="20.25">
      <c r="A58" s="23" t="s">
        <v>28</v>
      </c>
      <c r="B58" s="23"/>
      <c r="C58" s="217"/>
      <c r="D58" s="217"/>
      <c r="E58" s="294">
        <f>E8</f>
        <v>2470.83</v>
      </c>
      <c r="F58" s="214">
        <f>F56-F57</f>
        <v>0.11997920718637012</v>
      </c>
    </row>
    <row r="59" spans="1:6" ht="20.25">
      <c r="A59" s="89"/>
      <c r="B59" s="89"/>
      <c r="C59" s="218"/>
      <c r="D59" s="219"/>
      <c r="E59" s="195"/>
      <c r="F59" s="220"/>
    </row>
    <row r="60" spans="1:8" s="83" customFormat="1" ht="21" thickBot="1">
      <c r="A60" s="194" t="s">
        <v>43</v>
      </c>
      <c r="B60" s="158" t="s">
        <v>1</v>
      </c>
      <c r="C60" s="202"/>
      <c r="D60" s="202"/>
      <c r="E60" s="286">
        <v>1372.12</v>
      </c>
      <c r="F60" s="201"/>
      <c r="H60" s="203"/>
    </row>
    <row r="61" spans="1:6" ht="21" thickTop="1">
      <c r="A61" s="89"/>
      <c r="B61" s="89"/>
      <c r="C61" s="218"/>
      <c r="D61" s="219"/>
      <c r="E61" s="195"/>
      <c r="F61" s="220"/>
    </row>
    <row r="62" spans="1:6" s="83" customFormat="1" ht="20.25">
      <c r="A62" s="94" t="s">
        <v>73</v>
      </c>
      <c r="B62" s="94"/>
      <c r="C62" s="68"/>
      <c r="D62" s="68"/>
      <c r="E62" s="199"/>
      <c r="F62" s="268">
        <v>7260.36</v>
      </c>
    </row>
    <row r="63" spans="1:4" ht="20.25">
      <c r="A63" s="96"/>
      <c r="B63" s="96"/>
      <c r="C63" s="221"/>
      <c r="D63" s="222"/>
    </row>
    <row r="64" spans="1:8" ht="20.25">
      <c r="A64" s="188" t="s">
        <v>30</v>
      </c>
      <c r="B64" s="188"/>
      <c r="C64" s="96"/>
      <c r="D64" s="96"/>
      <c r="E64" s="223"/>
      <c r="F64" s="224">
        <v>0</v>
      </c>
      <c r="G64" s="191"/>
      <c r="H64" s="209"/>
    </row>
    <row r="65" spans="1:6" ht="20.25">
      <c r="A65" s="188" t="s">
        <v>31</v>
      </c>
      <c r="B65" s="188"/>
      <c r="C65" s="191"/>
      <c r="D65" s="191"/>
      <c r="E65" s="195"/>
      <c r="F65" s="224">
        <v>0</v>
      </c>
    </row>
    <row r="66" spans="1:6" ht="20.25">
      <c r="A66" s="188" t="s">
        <v>44</v>
      </c>
      <c r="B66" s="188"/>
      <c r="C66" s="191"/>
      <c r="D66" s="191"/>
      <c r="E66" s="195"/>
      <c r="F66" s="219"/>
    </row>
    <row r="67" spans="5:7" ht="21" thickBot="1">
      <c r="E67" s="195"/>
      <c r="F67" s="219"/>
      <c r="G67" s="191"/>
    </row>
    <row r="68" spans="1:7" s="233" customFormat="1" ht="30">
      <c r="A68" s="254" t="s">
        <v>0</v>
      </c>
      <c r="B68" s="255"/>
      <c r="C68" s="255"/>
      <c r="D68" s="255"/>
      <c r="E68" s="256"/>
      <c r="F68" s="257"/>
      <c r="G68" s="11"/>
    </row>
    <row r="69" spans="1:7" s="233" customFormat="1" ht="30.75" thickBot="1">
      <c r="A69" s="258" t="s">
        <v>66</v>
      </c>
      <c r="B69" s="259"/>
      <c r="C69" s="259"/>
      <c r="D69" s="259"/>
      <c r="E69" s="260"/>
      <c r="F69" s="261"/>
      <c r="G69" s="11"/>
    </row>
    <row r="70" spans="5:7" ht="20.25">
      <c r="E70" s="189"/>
      <c r="F70" s="209"/>
      <c r="G70" s="189" t="s">
        <v>1</v>
      </c>
    </row>
    <row r="71" spans="1:8" ht="101.25">
      <c r="A71" s="225" t="s">
        <v>32</v>
      </c>
      <c r="B71" s="108" t="s">
        <v>41</v>
      </c>
      <c r="C71" s="108" t="s">
        <v>42</v>
      </c>
      <c r="D71" s="108" t="s">
        <v>33</v>
      </c>
      <c r="E71" s="108" t="s">
        <v>34</v>
      </c>
      <c r="F71" s="108" t="s">
        <v>35</v>
      </c>
      <c r="G71" s="191" t="s">
        <v>1</v>
      </c>
      <c r="H71" s="189" t="s">
        <v>1</v>
      </c>
    </row>
    <row r="72" spans="1:7" ht="20.25">
      <c r="A72" s="143">
        <v>41153</v>
      </c>
      <c r="B72" s="148">
        <v>38.83</v>
      </c>
      <c r="C72" s="240">
        <v>12.27</v>
      </c>
      <c r="D72" s="145">
        <v>80</v>
      </c>
      <c r="E72" s="145">
        <v>3</v>
      </c>
      <c r="F72" s="145">
        <v>1</v>
      </c>
      <c r="G72" s="227"/>
    </row>
    <row r="73" spans="1:7" ht="21">
      <c r="A73" s="143">
        <v>41154</v>
      </c>
      <c r="B73" s="148">
        <v>10.79</v>
      </c>
      <c r="C73" s="142">
        <v>0.8</v>
      </c>
      <c r="D73" s="145">
        <v>59</v>
      </c>
      <c r="E73" s="275" t="s">
        <v>58</v>
      </c>
      <c r="F73" s="275" t="s">
        <v>58</v>
      </c>
      <c r="G73" s="227"/>
    </row>
    <row r="74" spans="1:7" ht="21">
      <c r="A74" s="143">
        <v>41155</v>
      </c>
      <c r="B74" s="148">
        <v>23.73</v>
      </c>
      <c r="C74" s="275" t="s">
        <v>58</v>
      </c>
      <c r="D74" s="275" t="s">
        <v>58</v>
      </c>
      <c r="E74" s="145">
        <v>3</v>
      </c>
      <c r="F74" s="275" t="s">
        <v>58</v>
      </c>
      <c r="G74" s="227" t="s">
        <v>1</v>
      </c>
    </row>
    <row r="75" spans="1:7" ht="20.25">
      <c r="A75" s="143">
        <v>41156</v>
      </c>
      <c r="B75" s="148">
        <v>133.29</v>
      </c>
      <c r="C75" s="142">
        <v>45.07</v>
      </c>
      <c r="D75" s="145">
        <v>75</v>
      </c>
      <c r="E75" s="145">
        <v>19</v>
      </c>
      <c r="F75" s="145">
        <v>1</v>
      </c>
      <c r="G75" s="227"/>
    </row>
    <row r="76" spans="1:7" ht="20.25">
      <c r="A76" s="143">
        <v>41157</v>
      </c>
      <c r="B76" s="148">
        <v>566.66</v>
      </c>
      <c r="C76" s="142">
        <v>32.08</v>
      </c>
      <c r="D76" s="145">
        <v>63</v>
      </c>
      <c r="E76" s="145">
        <v>17</v>
      </c>
      <c r="F76" s="145">
        <v>20</v>
      </c>
      <c r="G76" s="227" t="s">
        <v>1</v>
      </c>
    </row>
    <row r="77" spans="1:7" ht="20.25">
      <c r="A77" s="143">
        <v>41158</v>
      </c>
      <c r="B77" s="148">
        <v>456.73</v>
      </c>
      <c r="C77" s="142">
        <v>53.34</v>
      </c>
      <c r="D77" s="145">
        <v>75</v>
      </c>
      <c r="E77" s="145">
        <v>20</v>
      </c>
      <c r="F77" s="145">
        <v>13</v>
      </c>
      <c r="G77" s="227"/>
    </row>
    <row r="78" spans="1:7" ht="20.25">
      <c r="A78" s="143">
        <v>41159</v>
      </c>
      <c r="B78" s="148">
        <v>564.16</v>
      </c>
      <c r="C78" s="142">
        <v>34.86</v>
      </c>
      <c r="D78" s="145">
        <v>77</v>
      </c>
      <c r="E78" s="145">
        <v>19</v>
      </c>
      <c r="F78" s="145">
        <v>21</v>
      </c>
      <c r="G78" s="227"/>
    </row>
    <row r="79" spans="1:7" ht="20.25">
      <c r="A79" s="143">
        <v>41160</v>
      </c>
      <c r="B79" s="148">
        <v>116.92</v>
      </c>
      <c r="C79" s="142">
        <v>18.55</v>
      </c>
      <c r="D79" s="145">
        <v>89</v>
      </c>
      <c r="E79" s="145">
        <v>6</v>
      </c>
      <c r="F79" s="145">
        <v>3</v>
      </c>
      <c r="G79" s="227" t="s">
        <v>1</v>
      </c>
    </row>
    <row r="80" spans="1:7" ht="21">
      <c r="A80" s="143">
        <v>41161</v>
      </c>
      <c r="B80" s="148">
        <v>16.75</v>
      </c>
      <c r="C80" s="142">
        <v>3.76</v>
      </c>
      <c r="D80" s="145">
        <v>84</v>
      </c>
      <c r="E80" s="275" t="s">
        <v>58</v>
      </c>
      <c r="F80" s="275" t="s">
        <v>58</v>
      </c>
      <c r="G80" s="227"/>
    </row>
    <row r="81" spans="1:7" ht="21">
      <c r="A81" s="143">
        <v>41162</v>
      </c>
      <c r="B81" s="148">
        <v>536.01</v>
      </c>
      <c r="C81" s="142">
        <v>16.33</v>
      </c>
      <c r="D81" s="275" t="s">
        <v>58</v>
      </c>
      <c r="E81" s="145">
        <v>17</v>
      </c>
      <c r="F81" s="145">
        <v>19</v>
      </c>
      <c r="G81" s="227" t="s">
        <v>1</v>
      </c>
    </row>
    <row r="82" spans="1:7" ht="20.25">
      <c r="A82" s="143">
        <v>41163</v>
      </c>
      <c r="B82" s="148">
        <v>585.72</v>
      </c>
      <c r="C82" s="142">
        <v>51.19</v>
      </c>
      <c r="D82" s="145">
        <v>102</v>
      </c>
      <c r="E82" s="145">
        <v>17</v>
      </c>
      <c r="F82" s="145">
        <v>20</v>
      </c>
      <c r="G82" s="227"/>
    </row>
    <row r="83" spans="1:7" ht="20.25">
      <c r="A83" s="143">
        <v>41164</v>
      </c>
      <c r="B83" s="148">
        <v>553.36</v>
      </c>
      <c r="C83" s="142">
        <v>20.33</v>
      </c>
      <c r="D83" s="145">
        <v>76</v>
      </c>
      <c r="E83" s="145">
        <v>10</v>
      </c>
      <c r="F83" s="145">
        <v>21</v>
      </c>
      <c r="G83" s="227"/>
    </row>
    <row r="84" spans="1:7" ht="20.25">
      <c r="A84" s="143">
        <v>41165</v>
      </c>
      <c r="B84" s="148">
        <v>577.32</v>
      </c>
      <c r="C84" s="142">
        <v>19.18</v>
      </c>
      <c r="D84" s="145">
        <v>69</v>
      </c>
      <c r="E84" s="145">
        <v>15</v>
      </c>
      <c r="F84" s="145">
        <v>21</v>
      </c>
      <c r="G84" s="227"/>
    </row>
    <row r="85" spans="1:7" ht="20.25">
      <c r="A85" s="143">
        <v>41166</v>
      </c>
      <c r="B85" s="148">
        <v>647.87</v>
      </c>
      <c r="C85" s="142">
        <v>62.06</v>
      </c>
      <c r="D85" s="145">
        <v>95</v>
      </c>
      <c r="E85" s="145">
        <v>18</v>
      </c>
      <c r="F85" s="145">
        <v>22</v>
      </c>
      <c r="G85" s="227"/>
    </row>
    <row r="86" spans="1:7" ht="20.25">
      <c r="A86" s="143">
        <v>41167</v>
      </c>
      <c r="B86" s="148">
        <v>65.84</v>
      </c>
      <c r="C86" s="142">
        <v>13.15</v>
      </c>
      <c r="D86" s="145">
        <v>62</v>
      </c>
      <c r="E86" s="145">
        <v>4</v>
      </c>
      <c r="F86" s="145">
        <v>1</v>
      </c>
      <c r="G86" s="227"/>
    </row>
    <row r="87" spans="1:7" ht="21">
      <c r="A87" s="143">
        <v>41168</v>
      </c>
      <c r="B87" s="148">
        <v>11.24</v>
      </c>
      <c r="C87" s="142">
        <v>3.88</v>
      </c>
      <c r="D87" s="145">
        <v>59</v>
      </c>
      <c r="E87" s="275" t="s">
        <v>58</v>
      </c>
      <c r="F87" s="275" t="s">
        <v>58</v>
      </c>
      <c r="G87" s="227"/>
    </row>
    <row r="88" spans="1:7" ht="21">
      <c r="A88" s="143">
        <v>41169</v>
      </c>
      <c r="B88" s="148">
        <v>481.77</v>
      </c>
      <c r="C88" s="142">
        <v>21.08</v>
      </c>
      <c r="D88" s="275" t="s">
        <v>58</v>
      </c>
      <c r="E88" s="145">
        <v>19</v>
      </c>
      <c r="F88" s="145">
        <v>16</v>
      </c>
      <c r="G88" s="227" t="s">
        <v>1</v>
      </c>
    </row>
    <row r="89" spans="1:7" ht="20.25">
      <c r="A89" s="143">
        <v>41170</v>
      </c>
      <c r="B89" s="148">
        <v>616.35</v>
      </c>
      <c r="C89" s="142">
        <v>37.52</v>
      </c>
      <c r="D89" s="145">
        <v>80</v>
      </c>
      <c r="E89" s="145">
        <v>17</v>
      </c>
      <c r="F89" s="145">
        <v>22</v>
      </c>
      <c r="G89" s="227"/>
    </row>
    <row r="90" spans="1:7" ht="20.25">
      <c r="A90" s="143">
        <v>41171</v>
      </c>
      <c r="B90" s="148">
        <v>608.98</v>
      </c>
      <c r="C90" s="142">
        <v>30.89</v>
      </c>
      <c r="D90" s="145">
        <v>89</v>
      </c>
      <c r="E90" s="145">
        <v>14</v>
      </c>
      <c r="F90" s="145">
        <v>21</v>
      </c>
      <c r="G90" s="227"/>
    </row>
    <row r="91" spans="1:7" ht="20.25">
      <c r="A91" s="143">
        <v>41172</v>
      </c>
      <c r="B91" s="148">
        <v>536.02</v>
      </c>
      <c r="C91" s="142">
        <v>45.152</v>
      </c>
      <c r="D91" s="145">
        <v>82</v>
      </c>
      <c r="E91" s="145">
        <v>20</v>
      </c>
      <c r="F91" s="145">
        <v>18</v>
      </c>
      <c r="G91" s="227" t="s">
        <v>1</v>
      </c>
    </row>
    <row r="92" spans="1:8" ht="20.25">
      <c r="A92" s="143">
        <v>41173</v>
      </c>
      <c r="B92" s="148">
        <v>300.85</v>
      </c>
      <c r="C92" s="142">
        <v>54.17</v>
      </c>
      <c r="D92" s="145">
        <v>79</v>
      </c>
      <c r="E92" s="145">
        <v>17</v>
      </c>
      <c r="F92" s="145">
        <v>24</v>
      </c>
      <c r="G92" s="227"/>
      <c r="H92" s="189" t="s">
        <v>1</v>
      </c>
    </row>
    <row r="93" spans="1:7" ht="21">
      <c r="A93" s="143">
        <v>41174</v>
      </c>
      <c r="B93" s="148">
        <v>62.99</v>
      </c>
      <c r="C93" s="142">
        <v>20.64</v>
      </c>
      <c r="D93" s="145">
        <v>76</v>
      </c>
      <c r="E93" s="145">
        <v>6</v>
      </c>
      <c r="F93" s="275" t="s">
        <v>58</v>
      </c>
      <c r="G93" s="227"/>
    </row>
    <row r="94" spans="1:8" ht="21">
      <c r="A94" s="143">
        <v>41175</v>
      </c>
      <c r="B94" s="148">
        <v>6.91</v>
      </c>
      <c r="C94" s="142">
        <v>2.88</v>
      </c>
      <c r="D94" s="145">
        <v>50</v>
      </c>
      <c r="E94" s="275" t="s">
        <v>58</v>
      </c>
      <c r="F94" s="275" t="s">
        <v>58</v>
      </c>
      <c r="G94" s="227" t="s">
        <v>1</v>
      </c>
      <c r="H94" s="189" t="s">
        <v>1</v>
      </c>
    </row>
    <row r="95" spans="1:7" ht="21">
      <c r="A95" s="143">
        <v>41176</v>
      </c>
      <c r="B95" s="148">
        <v>506.18</v>
      </c>
      <c r="C95" s="142">
        <v>5.83</v>
      </c>
      <c r="D95" s="275" t="s">
        <v>58</v>
      </c>
      <c r="E95" s="145">
        <v>14</v>
      </c>
      <c r="F95" s="145">
        <v>22</v>
      </c>
      <c r="G95" s="227" t="s">
        <v>1</v>
      </c>
    </row>
    <row r="96" spans="1:7" ht="20.25">
      <c r="A96" s="143">
        <v>41177</v>
      </c>
      <c r="B96" s="148">
        <v>543.82</v>
      </c>
      <c r="C96" s="142">
        <v>46.48</v>
      </c>
      <c r="D96" s="145">
        <v>88</v>
      </c>
      <c r="E96" s="145">
        <v>16</v>
      </c>
      <c r="F96" s="145">
        <v>19</v>
      </c>
      <c r="G96" s="227"/>
    </row>
    <row r="97" spans="1:7" ht="20.25">
      <c r="A97" s="143">
        <v>41178</v>
      </c>
      <c r="B97" s="148">
        <v>536.15</v>
      </c>
      <c r="C97" s="142">
        <v>37.62</v>
      </c>
      <c r="D97" s="145">
        <v>86</v>
      </c>
      <c r="E97" s="145">
        <v>18</v>
      </c>
      <c r="F97" s="145">
        <v>18</v>
      </c>
      <c r="G97" s="227"/>
    </row>
    <row r="98" spans="1:7" ht="20.25">
      <c r="A98" s="143">
        <v>41179</v>
      </c>
      <c r="B98" s="148">
        <v>553.29</v>
      </c>
      <c r="C98" s="142">
        <v>35.29</v>
      </c>
      <c r="D98" s="145">
        <v>77</v>
      </c>
      <c r="E98" s="145">
        <v>18</v>
      </c>
      <c r="F98" s="145">
        <v>19</v>
      </c>
      <c r="G98" s="227"/>
    </row>
    <row r="99" spans="1:8" ht="20.25">
      <c r="A99" s="143">
        <v>41180</v>
      </c>
      <c r="B99" s="148">
        <v>538.4</v>
      </c>
      <c r="C99" s="142">
        <v>39.33</v>
      </c>
      <c r="D99" s="145">
        <v>77</v>
      </c>
      <c r="E99" s="145">
        <v>14</v>
      </c>
      <c r="F99" s="145">
        <v>18</v>
      </c>
      <c r="G99" s="227"/>
      <c r="H99" s="189" t="s">
        <v>1</v>
      </c>
    </row>
    <row r="100" spans="1:9" ht="21" customHeight="1">
      <c r="A100" s="143">
        <v>41181</v>
      </c>
      <c r="B100" s="148">
        <v>66.29</v>
      </c>
      <c r="C100" s="142">
        <v>12.71</v>
      </c>
      <c r="D100" s="145">
        <v>65</v>
      </c>
      <c r="E100" s="145">
        <v>5</v>
      </c>
      <c r="F100" s="145">
        <v>2</v>
      </c>
      <c r="G100" s="227"/>
      <c r="I100" s="189" t="s">
        <v>1</v>
      </c>
    </row>
    <row r="101" spans="1:7" ht="21" customHeight="1">
      <c r="A101" s="143">
        <v>41182</v>
      </c>
      <c r="B101" s="148">
        <v>9.56</v>
      </c>
      <c r="C101" s="142">
        <v>0.36</v>
      </c>
      <c r="D101" s="145">
        <v>88</v>
      </c>
      <c r="E101" s="275" t="s">
        <v>58</v>
      </c>
      <c r="F101" s="145">
        <v>3</v>
      </c>
      <c r="G101" s="227"/>
    </row>
    <row r="102" spans="1:6" ht="20.25">
      <c r="A102" s="189" t="s">
        <v>36</v>
      </c>
      <c r="B102" s="141">
        <f>SUM(B72:B101)</f>
        <v>10272.779999999999</v>
      </c>
      <c r="C102" s="141">
        <f>SUM(C72:C101)</f>
        <v>776.802</v>
      </c>
      <c r="D102" s="251">
        <f>SUM(D72:D101)</f>
        <v>2002</v>
      </c>
      <c r="E102" s="238">
        <f>SUM(E72:E101)</f>
        <v>346</v>
      </c>
      <c r="F102" s="238">
        <f>SUM(F72:F101)</f>
        <v>365</v>
      </c>
    </row>
    <row r="103" spans="1:6" ht="20.25">
      <c r="A103" s="115"/>
      <c r="B103" s="115"/>
      <c r="C103" s="204"/>
      <c r="D103" s="204"/>
      <c r="E103" s="229"/>
      <c r="F103" s="237"/>
    </row>
    <row r="104" spans="3:7" ht="20.25">
      <c r="C104" s="230"/>
      <c r="G104" s="189" t="s">
        <v>1</v>
      </c>
    </row>
    <row r="105" ht="20.25">
      <c r="F105" s="189" t="s">
        <v>1</v>
      </c>
    </row>
    <row r="106" ht="20.25">
      <c r="H106" s="189" t="s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Mulcahy, Patrick</cp:lastModifiedBy>
  <cp:lastPrinted>2013-01-10T23:11:51Z</cp:lastPrinted>
  <dcterms:created xsi:type="dcterms:W3CDTF">2005-03-11T00:18:31Z</dcterms:created>
  <dcterms:modified xsi:type="dcterms:W3CDTF">2013-02-07T21:37:18Z</dcterms:modified>
  <cp:category/>
  <cp:version/>
  <cp:contentType/>
  <cp:contentStatus/>
</cp:coreProperties>
</file>