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Exhibit 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<sst xmlns="http://schemas.openxmlformats.org/spreadsheetml/2006/main" count="51" uniqueCount="45">
  <si>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          NAPA VALLEY DISPOSAL SERVICE INC.</t>
  </si>
  <si>
    <t>DEVELOPMENT OF MEMORANDUM DEFICIENCY ACCOUNT</t>
  </si>
  <si>
    <t xml:space="preserve">                (Dollars except where indicated)</t>
  </si>
  <si>
    <t>12 MONTHS</t>
  </si>
  <si>
    <t>Line</t>
  </si>
  <si>
    <t>ENDING</t>
  </si>
  <si>
    <t>No.</t>
  </si>
  <si>
    <t>9/30/2003</t>
  </si>
  <si>
    <t>Revenues (Audited Financials)</t>
  </si>
  <si>
    <t>Allowable Costs (Audited Financials)</t>
  </si>
  <si>
    <t>Pass-Through Costs (Audited Financials)</t>
  </si>
  <si>
    <t>Allowed Profit (Line 2/89%-Line 2)</t>
  </si>
  <si>
    <t>Current Year Revenue Requirement (lines 2+3+4)</t>
  </si>
  <si>
    <t>Total Current Year Deficiency(Overcollection)(Line 5 - Line 1)</t>
  </si>
  <si>
    <t>6a</t>
  </si>
  <si>
    <t xml:space="preserve">     Controllable Deficiency (Overcollection)</t>
  </si>
  <si>
    <t>6b</t>
  </si>
  <si>
    <t xml:space="preserve">     County Adjustments</t>
  </si>
  <si>
    <t>6c</t>
  </si>
  <si>
    <t>Total Controllable Deficiency(Overcollection)(Line 6a - 6b)</t>
  </si>
  <si>
    <t>6d</t>
  </si>
  <si>
    <t xml:space="preserve">     Non-Controllable Deficiency (Overcollection)</t>
  </si>
  <si>
    <t>6e</t>
  </si>
  <si>
    <t>Revised Current Year Deficiency(Overcollection)(Line 6c+6d)</t>
  </si>
  <si>
    <t>Beginning of Year Deficiency(Overcollection)(Line 11 Prior Yr)</t>
  </si>
  <si>
    <t>End of Year Deficiency (Overcollection) (Line 6e + Line 7)</t>
  </si>
  <si>
    <t>Average Balance ([Line 7 + Line 8] /2)</t>
  </si>
  <si>
    <t>Interest on Average Balance (Line 9 x 2.094%)</t>
  </si>
  <si>
    <t>Cumulative Balance plus Interest (Line 8 + Line 10)</t>
  </si>
  <si>
    <t>Balance as a Percent of Revenue (Line 11 / Line 1)</t>
  </si>
  <si>
    <t>9/30/2004</t>
  </si>
  <si>
    <t>9/30/2005</t>
  </si>
  <si>
    <t>revenue</t>
  </si>
  <si>
    <t>costs</t>
  </si>
  <si>
    <t>9/30/04 projected</t>
  </si>
  <si>
    <t>var. analysis - proj 2004</t>
  </si>
  <si>
    <t>NVDS proj 2005</t>
  </si>
  <si>
    <t>est. 2%</t>
  </si>
  <si>
    <t>Note 1</t>
  </si>
  <si>
    <t>(10% Increase in Revenue)</t>
  </si>
  <si>
    <t>Based on an Analytical Review and responses from the Company it was determined that the financial statements should be restated</t>
  </si>
  <si>
    <t>for a reduction in expenses of $1,845.  The restatement would cost more than $1,845.  County has determined to leave audited amounts</t>
  </si>
  <si>
    <t>as originally stated.</t>
  </si>
  <si>
    <t xml:space="preserve">                               Projected</t>
  </si>
  <si>
    <t>EXHIBIT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</si>
</sst>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15" applyAlignment="1">
      <alignment/>
    </xf>
    <xf numFmtId="14" fontId="0" fillId="0" borderId="0" xfId="15" applyNumberForma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 quotePrefix="1">
      <alignment horizontal="center"/>
    </xf>
    <xf numFmtId="5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0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7" fontId="6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8515625" style="9" bestFit="1" customWidth="1"/>
    <col min="2" max="5" width="12.7109375" style="13" customWidth="1"/>
    <col min="6" max="6" width="5.28125" style="9" bestFit="1" customWidth="1"/>
    <col min="7" max="7" width="10.421875" style="13" bestFit="1" customWidth="1"/>
    <col min="8" max="8" width="6.7109375" style="5" bestFit="1" customWidth="1"/>
    <col min="9" max="9" width="10.421875" style="13" bestFit="1" customWidth="1"/>
    <col min="10" max="10" width="6.7109375" style="9" customWidth="1"/>
    <col min="11" max="11" width="11.7109375" style="13" bestFit="1" customWidth="1"/>
    <col min="12" max="16384" width="8.8515625" style="13" customWidth="1"/>
  </cols>
  <sheetData>
    <row r="1" spans="1:11" ht="12">
      <c r="A1" s="20"/>
      <c r="B1" s="10" t="s">
        <v>44</v>
      </c>
      <c r="C1" s="10" t="s">
        <v>0</v>
      </c>
      <c r="D1" s="11"/>
      <c r="E1" s="11"/>
      <c r="F1" s="19"/>
      <c r="G1" s="11"/>
      <c r="H1" s="4"/>
      <c r="I1" s="11"/>
      <c r="J1" s="8"/>
      <c r="K1" s="11"/>
    </row>
    <row r="2" spans="1:11" ht="12">
      <c r="A2" s="20"/>
      <c r="B2" s="10"/>
      <c r="C2" s="10" t="s">
        <v>1</v>
      </c>
      <c r="D2" s="10"/>
      <c r="E2" s="10"/>
      <c r="F2" s="20"/>
      <c r="G2" s="10"/>
      <c r="I2" s="10"/>
      <c r="K2" s="10"/>
    </row>
    <row r="3" spans="1:11" ht="12">
      <c r="A3" s="20"/>
      <c r="B3" s="10"/>
      <c r="C3" s="10" t="s">
        <v>2</v>
      </c>
      <c r="D3" s="10"/>
      <c r="E3" s="10"/>
      <c r="F3" s="20"/>
      <c r="G3" s="10"/>
      <c r="I3" s="10"/>
      <c r="K3" s="10"/>
    </row>
    <row r="4" spans="1:11" ht="12">
      <c r="A4" s="20"/>
      <c r="B4" s="10"/>
      <c r="C4" s="10" t="s">
        <v>43</v>
      </c>
      <c r="D4" s="10"/>
      <c r="E4" s="10"/>
      <c r="F4" s="20"/>
      <c r="G4" s="10"/>
      <c r="I4" s="10"/>
      <c r="K4" s="10"/>
    </row>
    <row r="5" spans="1:11" ht="36">
      <c r="A5" s="20"/>
      <c r="B5" s="10"/>
      <c r="C5" s="10"/>
      <c r="D5" s="10"/>
      <c r="E5" s="10"/>
      <c r="F5" s="20"/>
      <c r="G5" s="10"/>
      <c r="I5" s="10"/>
      <c r="K5" s="14" t="s">
        <v>39</v>
      </c>
    </row>
    <row r="6" spans="1:11" s="12" customFormat="1" ht="12">
      <c r="A6" s="19"/>
      <c r="B6" s="11"/>
      <c r="C6" s="11"/>
      <c r="D6" s="11"/>
      <c r="E6" s="11"/>
      <c r="F6" s="21"/>
      <c r="G6" s="11" t="s">
        <v>3</v>
      </c>
      <c r="H6" s="4"/>
      <c r="I6" s="11" t="s">
        <v>3</v>
      </c>
      <c r="J6" s="8"/>
      <c r="K6" s="11" t="s">
        <v>3</v>
      </c>
    </row>
    <row r="7" spans="1:11" s="12" customFormat="1" ht="12">
      <c r="A7" s="19" t="s">
        <v>4</v>
      </c>
      <c r="B7" s="11"/>
      <c r="C7" s="11"/>
      <c r="D7" s="11"/>
      <c r="E7" s="11"/>
      <c r="F7" s="21"/>
      <c r="G7" s="11" t="s">
        <v>5</v>
      </c>
      <c r="H7" s="4"/>
      <c r="I7" s="11" t="s">
        <v>5</v>
      </c>
      <c r="J7" s="8"/>
      <c r="K7" s="11" t="s">
        <v>5</v>
      </c>
    </row>
    <row r="8" spans="1:11" s="12" customFormat="1" ht="12">
      <c r="A8" s="25" t="s">
        <v>6</v>
      </c>
      <c r="B8" s="11"/>
      <c r="C8" s="11"/>
      <c r="D8" s="11"/>
      <c r="E8" s="11"/>
      <c r="F8" s="21"/>
      <c r="G8" s="15" t="s">
        <v>7</v>
      </c>
      <c r="H8" s="4"/>
      <c r="I8" s="15" t="s">
        <v>30</v>
      </c>
      <c r="J8" s="8"/>
      <c r="K8" s="15" t="s">
        <v>31</v>
      </c>
    </row>
    <row r="9" spans="1:11" ht="12">
      <c r="A9" s="20"/>
      <c r="B9" s="10"/>
      <c r="C9" s="10"/>
      <c r="D9" s="10"/>
      <c r="E9" s="10"/>
      <c r="F9" s="22"/>
      <c r="G9" s="10"/>
      <c r="I9" s="10"/>
      <c r="K9" s="10"/>
    </row>
    <row r="10" spans="1:11" ht="12">
      <c r="A10" s="26">
        <v>1</v>
      </c>
      <c r="B10" s="10" t="s">
        <v>8</v>
      </c>
      <c r="C10" s="10"/>
      <c r="D10" s="10"/>
      <c r="E10" s="10"/>
      <c r="F10" s="23"/>
      <c r="G10" s="16">
        <f>3485365+265543-684098</f>
        <v>3066810</v>
      </c>
      <c r="I10" s="16">
        <f>1081196+854129+1255930+257493</f>
        <v>3448748</v>
      </c>
      <c r="K10" s="16">
        <f>+(I10-257493)*1.1+257493</f>
        <v>3767873.5000000005</v>
      </c>
    </row>
    <row r="11" spans="1:11" ht="12">
      <c r="A11" s="26"/>
      <c r="B11" s="10"/>
      <c r="C11" s="10"/>
      <c r="D11" s="10"/>
      <c r="E11" s="10"/>
      <c r="F11" s="22"/>
      <c r="G11" s="17"/>
      <c r="I11" s="17"/>
      <c r="K11" s="17"/>
    </row>
    <row r="12" spans="1:13" ht="45">
      <c r="A12" s="26">
        <v>2</v>
      </c>
      <c r="B12" s="10" t="s">
        <v>9</v>
      </c>
      <c r="C12" s="10"/>
      <c r="D12" s="10"/>
      <c r="E12" s="10"/>
      <c r="F12" s="27" t="s">
        <v>38</v>
      </c>
      <c r="G12" s="17">
        <f>+Sheet2!A14-358-'Exhibit 6'!G14</f>
        <v>3066665</v>
      </c>
      <c r="H12" s="3" t="s">
        <v>35</v>
      </c>
      <c r="I12" s="17">
        <f>+Sheet2!C14-358-'Exhibit 6'!I14-67848+27037</f>
        <v>2838402</v>
      </c>
      <c r="J12" s="3" t="s">
        <v>36</v>
      </c>
      <c r="K12" s="17">
        <f>3235034</f>
        <v>3235034</v>
      </c>
      <c r="M12" s="28"/>
    </row>
    <row r="13" spans="1:13" ht="12">
      <c r="A13" s="26"/>
      <c r="B13" s="10"/>
      <c r="C13" s="10"/>
      <c r="D13" s="10"/>
      <c r="E13" s="10"/>
      <c r="F13" s="22"/>
      <c r="G13" s="17"/>
      <c r="I13" s="17"/>
      <c r="K13" s="17"/>
      <c r="M13" s="28"/>
    </row>
    <row r="14" spans="1:11" ht="12">
      <c r="A14" s="26">
        <v>3</v>
      </c>
      <c r="B14" s="10" t="s">
        <v>10</v>
      </c>
      <c r="C14" s="10"/>
      <c r="D14" s="10"/>
      <c r="E14" s="10"/>
      <c r="F14" s="6"/>
      <c r="G14" s="17">
        <v>342676</v>
      </c>
      <c r="H14" s="6"/>
      <c r="I14" s="17">
        <v>415199</v>
      </c>
      <c r="J14" s="6"/>
      <c r="K14" s="17">
        <v>429585</v>
      </c>
    </row>
    <row r="15" spans="1:11" ht="12">
      <c r="A15" s="26"/>
      <c r="B15" s="10"/>
      <c r="C15" s="10"/>
      <c r="D15" s="10"/>
      <c r="E15" s="10"/>
      <c r="F15" s="22"/>
      <c r="G15" s="10"/>
      <c r="I15" s="10"/>
      <c r="K15" s="10"/>
    </row>
    <row r="16" spans="1:11" ht="12">
      <c r="A16" s="26">
        <v>4</v>
      </c>
      <c r="B16" s="10" t="s">
        <v>11</v>
      </c>
      <c r="C16" s="10"/>
      <c r="D16" s="10"/>
      <c r="E16" s="10"/>
      <c r="F16" s="22"/>
      <c r="G16" s="17">
        <f>(G12/0.89)-G12</f>
        <v>379026.0112359552</v>
      </c>
      <c r="I16" s="17">
        <f>(I12/0.89)-I12</f>
        <v>350813.7303370787</v>
      </c>
      <c r="K16" s="17">
        <f>(K12/0.89)-K12</f>
        <v>399835.6629213481</v>
      </c>
    </row>
    <row r="17" spans="1:11" ht="12">
      <c r="A17" s="26"/>
      <c r="B17" s="10"/>
      <c r="C17" s="10"/>
      <c r="D17" s="10"/>
      <c r="E17" s="10"/>
      <c r="F17" s="22"/>
      <c r="G17" s="17"/>
      <c r="I17" s="17"/>
      <c r="K17" s="17"/>
    </row>
    <row r="18" spans="1:11" ht="12">
      <c r="A18" s="26">
        <v>5</v>
      </c>
      <c r="B18" s="10" t="s">
        <v>12</v>
      </c>
      <c r="C18" s="10"/>
      <c r="D18" s="10"/>
      <c r="E18" s="10"/>
      <c r="F18" s="22"/>
      <c r="G18" s="17">
        <f>G12+G14+G16</f>
        <v>3788367.011235955</v>
      </c>
      <c r="I18" s="17">
        <f>I12+I14+I16</f>
        <v>3604414.7303370787</v>
      </c>
      <c r="K18" s="17">
        <f>K12+K14+K16</f>
        <v>4064454.662921348</v>
      </c>
    </row>
    <row r="19" spans="1:11" ht="12">
      <c r="A19" s="26"/>
      <c r="B19" s="10"/>
      <c r="C19" s="10"/>
      <c r="D19" s="10"/>
      <c r="E19" s="10"/>
      <c r="F19" s="22"/>
      <c r="G19" s="17"/>
      <c r="I19" s="17"/>
      <c r="K19" s="17"/>
    </row>
    <row r="20" spans="1:11" ht="12">
      <c r="A20" s="26">
        <v>6</v>
      </c>
      <c r="B20" s="10" t="s">
        <v>13</v>
      </c>
      <c r="C20" s="10"/>
      <c r="D20" s="10"/>
      <c r="E20" s="10"/>
      <c r="F20" s="22"/>
      <c r="G20" s="17">
        <f>G18-G10</f>
        <v>721557.0112359552</v>
      </c>
      <c r="I20" s="17">
        <f>I18-I10</f>
        <v>155666.73033707868</v>
      </c>
      <c r="K20" s="17">
        <f>K18-K10</f>
        <v>296581.16292134766</v>
      </c>
    </row>
    <row r="21" spans="1:11" ht="12">
      <c r="A21" s="26"/>
      <c r="B21" s="10"/>
      <c r="C21" s="10"/>
      <c r="D21" s="10"/>
      <c r="E21" s="10"/>
      <c r="F21" s="22"/>
      <c r="G21" s="17"/>
      <c r="I21" s="17"/>
      <c r="K21" s="17"/>
    </row>
    <row r="22" spans="1:11" ht="12">
      <c r="A22" s="26" t="s">
        <v>14</v>
      </c>
      <c r="B22" s="10" t="s">
        <v>15</v>
      </c>
      <c r="C22" s="10"/>
      <c r="D22" s="10"/>
      <c r="E22" s="10"/>
      <c r="F22" s="22"/>
      <c r="G22" s="17">
        <f>G20</f>
        <v>721557.0112359552</v>
      </c>
      <c r="I22" s="17">
        <f>I20</f>
        <v>155666.73033707868</v>
      </c>
      <c r="K22" s="17">
        <f>K20</f>
        <v>296581.16292134766</v>
      </c>
    </row>
    <row r="23" spans="1:11" ht="12">
      <c r="A23" s="26"/>
      <c r="B23" s="10"/>
      <c r="C23" s="10"/>
      <c r="D23" s="10"/>
      <c r="E23" s="10"/>
      <c r="F23" s="22"/>
      <c r="G23" s="17"/>
      <c r="I23" s="17"/>
      <c r="K23" s="17"/>
    </row>
    <row r="24" spans="1:11" ht="12">
      <c r="A24" s="26" t="s">
        <v>16</v>
      </c>
      <c r="B24" s="10" t="s">
        <v>17</v>
      </c>
      <c r="C24" s="10"/>
      <c r="D24" s="10"/>
      <c r="E24" s="10"/>
      <c r="F24" s="22"/>
      <c r="G24" s="17">
        <v>0</v>
      </c>
      <c r="I24" s="17">
        <v>0</v>
      </c>
      <c r="K24" s="17">
        <v>0</v>
      </c>
    </row>
    <row r="25" spans="1:11" ht="12">
      <c r="A25" s="26"/>
      <c r="B25" s="10"/>
      <c r="C25" s="10"/>
      <c r="D25" s="10"/>
      <c r="E25" s="10"/>
      <c r="F25" s="22"/>
      <c r="G25" s="17"/>
      <c r="I25" s="17"/>
      <c r="K25" s="17"/>
    </row>
    <row r="26" spans="1:11" ht="12">
      <c r="A26" s="26" t="s">
        <v>18</v>
      </c>
      <c r="B26" s="10" t="s">
        <v>19</v>
      </c>
      <c r="C26" s="10"/>
      <c r="D26" s="10"/>
      <c r="E26" s="10"/>
      <c r="F26" s="22"/>
      <c r="G26" s="17">
        <f>G22-G24</f>
        <v>721557.0112359552</v>
      </c>
      <c r="I26" s="17">
        <f>I22-I24</f>
        <v>155666.73033707868</v>
      </c>
      <c r="K26" s="17">
        <f>K22-K24</f>
        <v>296581.16292134766</v>
      </c>
    </row>
    <row r="27" spans="1:11" ht="12">
      <c r="A27" s="26"/>
      <c r="B27" s="10"/>
      <c r="C27" s="10"/>
      <c r="D27" s="10"/>
      <c r="E27" s="10"/>
      <c r="F27" s="22"/>
      <c r="G27" s="17"/>
      <c r="I27" s="17"/>
      <c r="K27" s="17"/>
    </row>
    <row r="28" spans="1:11" ht="12">
      <c r="A28" s="26" t="s">
        <v>20</v>
      </c>
      <c r="B28" s="10" t="s">
        <v>21</v>
      </c>
      <c r="C28" s="10"/>
      <c r="D28" s="10"/>
      <c r="E28" s="10"/>
      <c r="F28" s="22"/>
      <c r="G28" s="17">
        <v>0</v>
      </c>
      <c r="I28" s="17">
        <v>0</v>
      </c>
      <c r="K28" s="17">
        <v>0</v>
      </c>
    </row>
    <row r="29" spans="1:11" ht="12">
      <c r="A29" s="26"/>
      <c r="B29" s="10"/>
      <c r="C29" s="10"/>
      <c r="D29" s="10"/>
      <c r="E29" s="10"/>
      <c r="F29" s="22"/>
      <c r="G29" s="17"/>
      <c r="I29" s="17"/>
      <c r="K29" s="17"/>
    </row>
    <row r="30" spans="1:11" ht="12">
      <c r="A30" s="26" t="s">
        <v>22</v>
      </c>
      <c r="B30" s="10" t="s">
        <v>23</v>
      </c>
      <c r="C30" s="10"/>
      <c r="D30" s="10"/>
      <c r="E30" s="10"/>
      <c r="F30" s="22"/>
      <c r="G30" s="17">
        <f>G26+G28</f>
        <v>721557.0112359552</v>
      </c>
      <c r="I30" s="17">
        <f>I26+I28</f>
        <v>155666.73033707868</v>
      </c>
      <c r="K30" s="17">
        <f>K26+K28</f>
        <v>296581.16292134766</v>
      </c>
    </row>
    <row r="31" spans="1:11" ht="12">
      <c r="A31" s="26"/>
      <c r="B31" s="10"/>
      <c r="C31" s="10"/>
      <c r="D31" s="10"/>
      <c r="E31" s="10"/>
      <c r="F31" s="22"/>
      <c r="G31" s="17"/>
      <c r="I31" s="17"/>
      <c r="K31" s="17"/>
    </row>
    <row r="32" spans="1:11" ht="12">
      <c r="A32" s="26">
        <v>7</v>
      </c>
      <c r="B32" s="10" t="s">
        <v>24</v>
      </c>
      <c r="C32" s="10"/>
      <c r="D32" s="10"/>
      <c r="E32" s="10"/>
      <c r="F32" s="24"/>
      <c r="G32" s="17">
        <v>-1181785</v>
      </c>
      <c r="I32" s="17">
        <f>+G40</f>
        <v>-477419.86475640436</v>
      </c>
      <c r="K32" s="17">
        <f>+I40</f>
        <v>-329744.864411083</v>
      </c>
    </row>
    <row r="33" spans="1:11" ht="12">
      <c r="A33" s="26"/>
      <c r="B33" s="10"/>
      <c r="C33" s="10"/>
      <c r="D33" s="10"/>
      <c r="E33" s="10"/>
      <c r="F33" s="22"/>
      <c r="G33" s="17"/>
      <c r="I33" s="17"/>
      <c r="K33" s="17"/>
    </row>
    <row r="34" spans="1:11" ht="12">
      <c r="A34" s="26">
        <v>8</v>
      </c>
      <c r="B34" s="10" t="s">
        <v>25</v>
      </c>
      <c r="C34" s="10"/>
      <c r="D34" s="10"/>
      <c r="E34" s="10"/>
      <c r="F34" s="22"/>
      <c r="G34" s="17">
        <f>G30+G32</f>
        <v>-460227.9887640448</v>
      </c>
      <c r="I34" s="17">
        <f>I30+I32</f>
        <v>-321753.1344193257</v>
      </c>
      <c r="K34" s="17">
        <f>K30+K32</f>
        <v>-33163.70148973534</v>
      </c>
    </row>
    <row r="35" spans="1:11" ht="12">
      <c r="A35" s="26"/>
      <c r="B35" s="10"/>
      <c r="C35" s="10"/>
      <c r="D35" s="10"/>
      <c r="E35" s="10"/>
      <c r="F35" s="22"/>
      <c r="G35" s="17"/>
      <c r="I35" s="17"/>
      <c r="K35" s="17"/>
    </row>
    <row r="36" spans="1:11" ht="12">
      <c r="A36" s="26">
        <v>9</v>
      </c>
      <c r="B36" s="10" t="s">
        <v>26</v>
      </c>
      <c r="C36" s="10"/>
      <c r="D36" s="10"/>
      <c r="E36" s="10"/>
      <c r="F36" s="22"/>
      <c r="G36" s="17">
        <f>(G32+G34)/2</f>
        <v>-821006.4943820224</v>
      </c>
      <c r="I36" s="17">
        <f>(I32+I34)/2</f>
        <v>-399586.499587865</v>
      </c>
      <c r="K36" s="17">
        <f>(K32+K34)/2</f>
        <v>-181454.28295040916</v>
      </c>
    </row>
    <row r="37" spans="1:11" ht="12">
      <c r="A37" s="26"/>
      <c r="B37" s="10"/>
      <c r="C37" s="10"/>
      <c r="D37" s="10"/>
      <c r="E37" s="10"/>
      <c r="F37" s="22"/>
      <c r="G37" s="17"/>
      <c r="I37" s="17"/>
      <c r="K37" s="17"/>
    </row>
    <row r="38" spans="1:11" ht="12">
      <c r="A38" s="26">
        <v>10</v>
      </c>
      <c r="B38" s="10" t="s">
        <v>27</v>
      </c>
      <c r="C38" s="10"/>
      <c r="D38" s="10"/>
      <c r="E38" s="10"/>
      <c r="F38" s="22"/>
      <c r="G38" s="17">
        <f>G36*0.02094</f>
        <v>-17191.87599235955</v>
      </c>
      <c r="H38" s="7" t="s">
        <v>37</v>
      </c>
      <c r="I38" s="17">
        <f>I36*0.02</f>
        <v>-7991.729991757301</v>
      </c>
      <c r="J38" s="7" t="s">
        <v>37</v>
      </c>
      <c r="K38" s="17">
        <f>K36*0.02</f>
        <v>-3629.0856590081835</v>
      </c>
    </row>
    <row r="39" spans="1:11" ht="12">
      <c r="A39" s="26"/>
      <c r="B39" s="10"/>
      <c r="C39" s="10"/>
      <c r="D39" s="10"/>
      <c r="E39" s="10"/>
      <c r="F39" s="22"/>
      <c r="G39" s="17"/>
      <c r="I39" s="17"/>
      <c r="K39" s="17"/>
    </row>
    <row r="40" spans="1:11" ht="12">
      <c r="A40" s="26">
        <v>11</v>
      </c>
      <c r="B40" s="10" t="s">
        <v>28</v>
      </c>
      <c r="C40" s="10"/>
      <c r="D40" s="10"/>
      <c r="E40" s="10"/>
      <c r="F40" s="22"/>
      <c r="G40" s="17">
        <f>G34+G38</f>
        <v>-477419.86475640436</v>
      </c>
      <c r="I40" s="17">
        <f>I34+I38</f>
        <v>-329744.864411083</v>
      </c>
      <c r="K40" s="17">
        <f>K34+K38</f>
        <v>-36792.78714874352</v>
      </c>
    </row>
    <row r="41" spans="1:11" ht="12">
      <c r="A41" s="26"/>
      <c r="B41" s="10"/>
      <c r="C41" s="10"/>
      <c r="D41" s="10"/>
      <c r="E41" s="10"/>
      <c r="F41" s="22"/>
      <c r="G41" s="17"/>
      <c r="I41" s="17"/>
      <c r="K41" s="17"/>
    </row>
    <row r="42" spans="1:11" ht="12">
      <c r="A42" s="26">
        <v>12</v>
      </c>
      <c r="B42" s="10" t="s">
        <v>29</v>
      </c>
      <c r="C42" s="10"/>
      <c r="D42" s="10"/>
      <c r="E42" s="10"/>
      <c r="F42" s="22"/>
      <c r="G42" s="18">
        <f>G40/G10</f>
        <v>-0.15567311465542513</v>
      </c>
      <c r="I42" s="18">
        <f>I40/I10</f>
        <v>-0.09561291935829554</v>
      </c>
      <c r="K42" s="18">
        <f>K40/K10</f>
        <v>-0.009764867941756409</v>
      </c>
    </row>
    <row r="46" ht="12">
      <c r="B46" s="29" t="s">
        <v>38</v>
      </c>
    </row>
    <row r="47" ht="12">
      <c r="B47" s="13" t="s">
        <v>40</v>
      </c>
    </row>
    <row r="48" ht="12">
      <c r="B48" s="13" t="s">
        <v>41</v>
      </c>
    </row>
    <row r="49" ht="12">
      <c r="B49" s="13" t="s">
        <v>42</v>
      </c>
    </row>
  </sheetData>
  <printOptions/>
  <pageMargins left="0.5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8" sqref="C18"/>
    </sheetView>
  </sheetViews>
  <sheetFormatPr defaultColWidth="9.140625" defaultRowHeight="12.75"/>
  <cols>
    <col min="1" max="1" width="13.140625" style="1" bestFit="1" customWidth="1"/>
    <col min="3" max="3" width="13.140625" style="0" bestFit="1" customWidth="1"/>
  </cols>
  <sheetData>
    <row r="1" spans="1:3" ht="12.75">
      <c r="A1" s="2">
        <v>37894</v>
      </c>
      <c r="C1" t="s">
        <v>34</v>
      </c>
    </row>
    <row r="2" spans="1:3" ht="12.75">
      <c r="A2" s="1">
        <f>3750908-684098</f>
        <v>3066810</v>
      </c>
      <c r="B2" t="s">
        <v>32</v>
      </c>
      <c r="C2" s="1">
        <f>1081196+854129+1255930</f>
        <v>3191255</v>
      </c>
    </row>
    <row r="3" ht="12.75">
      <c r="C3" s="1"/>
    </row>
    <row r="4" spans="1:3" ht="12.75">
      <c r="A4" s="1">
        <v>1010136</v>
      </c>
      <c r="B4" t="s">
        <v>33</v>
      </c>
      <c r="C4" s="1">
        <v>1000780</v>
      </c>
    </row>
    <row r="5" spans="1:3" ht="12.75">
      <c r="A5" s="1">
        <v>168813</v>
      </c>
      <c r="C5" s="1">
        <v>137616</v>
      </c>
    </row>
    <row r="6" spans="1:3" ht="12.75">
      <c r="A6" s="1">
        <v>353224</v>
      </c>
      <c r="C6" s="1">
        <v>201575</v>
      </c>
    </row>
    <row r="7" spans="1:3" ht="12.75">
      <c r="A7" s="1">
        <v>884164</v>
      </c>
      <c r="C7" s="1">
        <v>865658</v>
      </c>
    </row>
    <row r="8" spans="1:3" ht="12.75">
      <c r="A8" s="1">
        <v>47584</v>
      </c>
      <c r="C8" s="1">
        <v>65686</v>
      </c>
    </row>
    <row r="9" spans="1:3" ht="12.75">
      <c r="A9" s="1">
        <v>402441</v>
      </c>
      <c r="C9" s="1">
        <v>388167</v>
      </c>
    </row>
    <row r="10" spans="1:3" ht="12.75">
      <c r="A10" s="1">
        <v>186097</v>
      </c>
      <c r="C10" s="1">
        <v>205172</v>
      </c>
    </row>
    <row r="11" spans="1:3" ht="12.75">
      <c r="A11" s="1">
        <v>353136</v>
      </c>
      <c r="C11" s="1">
        <v>430116</v>
      </c>
    </row>
    <row r="12" spans="1:3" ht="12.75">
      <c r="A12" s="1">
        <v>4104</v>
      </c>
      <c r="C12" s="1">
        <v>0</v>
      </c>
    </row>
    <row r="13" ht="12.75">
      <c r="C13" s="1"/>
    </row>
    <row r="14" spans="1:3" ht="12.75">
      <c r="A14" s="1">
        <f>SUM(A4:A13)</f>
        <v>3409699</v>
      </c>
      <c r="C14" s="1">
        <f>SUM(C4:C13)</f>
        <v>3294770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kquerin</dc:creator>
  <cp:keywords/>
  <dc:description/>
  <cp:lastModifiedBy>acarey</cp:lastModifiedBy>
  <cp:lastPrinted>2004-09-28T20:38:25Z</cp:lastPrinted>
  <dcterms:created xsi:type="dcterms:W3CDTF">2004-09-14T18:50:07Z</dcterms:created>
  <dcterms:modified xsi:type="dcterms:W3CDTF">2004-10-05T15:10:53Z</dcterms:modified>
  <cp:category/>
  <cp:version/>
  <cp:contentType/>
  <cp:contentStatus/>
</cp:coreProperties>
</file>