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Napa County</author>
  </authors>
  <commentList>
    <comment ref="B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Audited</t>
        </r>
      </text>
    </comment>
    <comment ref="C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UnAudited</t>
        </r>
      </text>
    </comment>
    <comment ref="G2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$56 Effective 7/1/05
$57 Effective 10/1/05</t>
        </r>
      </text>
    </comment>
  </commentList>
</comments>
</file>

<file path=xl/sharedStrings.xml><?xml version="1.0" encoding="utf-8"?>
<sst xmlns="http://schemas.openxmlformats.org/spreadsheetml/2006/main" count="27" uniqueCount="26">
  <si>
    <t>Fiscal Year</t>
  </si>
  <si>
    <t>FY 2/3</t>
  </si>
  <si>
    <t>FY 3/4</t>
  </si>
  <si>
    <t>FY4/5 Budget</t>
  </si>
  <si>
    <t>FY4/5 Projected</t>
  </si>
  <si>
    <t>FY 5/6 Proposed</t>
  </si>
  <si>
    <t>FY 06/7 Proposed</t>
  </si>
  <si>
    <t>FY 07/8 Proposed</t>
  </si>
  <si>
    <t xml:space="preserve">No Increase </t>
  </si>
  <si>
    <t>Proposed Increase</t>
  </si>
  <si>
    <t>Operating Expenses</t>
  </si>
  <si>
    <t>Debt Payment</t>
  </si>
  <si>
    <t>State Fees</t>
  </si>
  <si>
    <t>Total</t>
  </si>
  <si>
    <t>Tons</t>
  </si>
  <si>
    <t>Cost/Ton</t>
  </si>
  <si>
    <t>T.S. Tip Fee</t>
  </si>
  <si>
    <t>Diff</t>
  </si>
  <si>
    <t xml:space="preserve">Operating Loss </t>
  </si>
  <si>
    <t>Other Revenues</t>
  </si>
  <si>
    <t>Operating Surplus (Deficit)</t>
  </si>
  <si>
    <t>Franchise</t>
  </si>
  <si>
    <t xml:space="preserve">Gate </t>
  </si>
  <si>
    <t xml:space="preserve">C&amp;D </t>
  </si>
  <si>
    <t>.</t>
  </si>
  <si>
    <t>Table I - Preliminary Budget and Projected Fee Increase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</si>
</sst>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17" applyNumberFormat="1" applyFont="1" applyAlignment="1">
      <alignment/>
    </xf>
    <xf numFmtId="164" fontId="0" fillId="0" borderId="0" xfId="17" applyNumberFormat="1" applyAlignment="1">
      <alignment/>
    </xf>
    <xf numFmtId="164" fontId="0" fillId="0" borderId="0" xfId="17" applyNumberFormat="1" applyFont="1" applyAlignment="1">
      <alignment/>
    </xf>
    <xf numFmtId="164" fontId="1" fillId="0" borderId="0" xfId="17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1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2" fillId="0" borderId="0" xfId="17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1" sqref="D1"/>
    </sheetView>
  </sheetViews>
  <sheetFormatPr defaultColWidth="9.140625" defaultRowHeight="12.75"/>
  <cols>
    <col min="1" max="1" width="22.8515625" style="0" customWidth="1"/>
    <col min="2" max="2" width="12.28125" style="0" hidden="1" customWidth="1"/>
    <col min="3" max="3" width="12.140625" style="0" customWidth="1"/>
    <col min="4" max="4" width="12.28125" style="0" customWidth="1"/>
    <col min="5" max="5" width="13.7109375" style="0" customWidth="1"/>
    <col min="6" max="6" width="16.140625" style="2" customWidth="1"/>
    <col min="7" max="7" width="16.140625" style="3" customWidth="1"/>
    <col min="8" max="8" width="16.8515625" style="0" customWidth="1"/>
    <col min="9" max="9" width="16.00390625" style="0" customWidth="1"/>
    <col min="10" max="11" width="14.57421875" style="0" customWidth="1"/>
  </cols>
  <sheetData>
    <row r="1" ht="12.75">
      <c r="D1" s="1" t="s">
        <v>25</v>
      </c>
    </row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s="2" t="s">
        <v>5</v>
      </c>
      <c r="G2" s="3" t="s">
        <v>5</v>
      </c>
      <c r="H2" t="s">
        <v>6</v>
      </c>
      <c r="I2" t="s">
        <v>7</v>
      </c>
    </row>
    <row r="3" spans="6:7" ht="12.75">
      <c r="F3" s="2" t="s">
        <v>8</v>
      </c>
      <c r="G3" s="3" t="s">
        <v>9</v>
      </c>
    </row>
    <row r="4" spans="1:11" ht="12.75">
      <c r="A4" t="s">
        <v>10</v>
      </c>
      <c r="B4" s="4">
        <f>13579763+86925</f>
        <v>13666688</v>
      </c>
      <c r="C4" s="5">
        <f>13697623-C6</f>
        <v>13628623</v>
      </c>
      <c r="D4" s="5">
        <v>14179988</v>
      </c>
      <c r="E4" s="4">
        <f>14179988+((E9-D9)*50.36)</f>
        <v>14602755.6676</v>
      </c>
      <c r="F4" s="6">
        <v>14586920</v>
      </c>
      <c r="G4" s="7">
        <v>14586920</v>
      </c>
      <c r="H4" s="4">
        <f>F4*1.015</f>
        <v>14805723.799999999</v>
      </c>
      <c r="I4" s="4">
        <f>12584000*1.02</f>
        <v>12835680</v>
      </c>
      <c r="J4" s="4"/>
      <c r="K4" s="4"/>
    </row>
    <row r="5" spans="1:11" ht="12.75">
      <c r="A5" t="s">
        <v>11</v>
      </c>
      <c r="B5" s="5">
        <f>1272175</f>
        <v>1272175</v>
      </c>
      <c r="C5" s="5">
        <v>1272175</v>
      </c>
      <c r="D5" s="5">
        <v>1284175</v>
      </c>
      <c r="E5" s="5">
        <v>1226110</v>
      </c>
      <c r="F5" s="6">
        <v>1193230</v>
      </c>
      <c r="G5" s="7">
        <v>1193230</v>
      </c>
      <c r="H5" s="5">
        <v>1199351</v>
      </c>
      <c r="I5" s="5">
        <v>1199776</v>
      </c>
      <c r="J5" s="5"/>
      <c r="K5" s="5"/>
    </row>
    <row r="6" spans="1:11" ht="12.75">
      <c r="A6" t="s">
        <v>12</v>
      </c>
      <c r="B6" s="5">
        <v>86925</v>
      </c>
      <c r="C6" s="5">
        <v>69000</v>
      </c>
      <c r="D6" s="5">
        <v>91000</v>
      </c>
      <c r="E6" s="5">
        <f>91000</f>
        <v>91000</v>
      </c>
      <c r="F6" s="6">
        <v>91000</v>
      </c>
      <c r="G6" s="7">
        <v>91000</v>
      </c>
      <c r="H6" s="5">
        <v>91000</v>
      </c>
      <c r="I6" s="5">
        <v>91000</v>
      </c>
      <c r="J6" s="4"/>
      <c r="K6" s="4"/>
    </row>
    <row r="7" spans="1:11" s="8" customFormat="1" ht="12.75">
      <c r="A7" s="8" t="s">
        <v>13</v>
      </c>
      <c r="B7" s="9">
        <f aca="true" t="shared" si="0" ref="B7:I7">SUM(B4:B6)</f>
        <v>15025788</v>
      </c>
      <c r="C7" s="9">
        <f t="shared" si="0"/>
        <v>14969798</v>
      </c>
      <c r="D7" s="9">
        <f t="shared" si="0"/>
        <v>15555163</v>
      </c>
      <c r="E7" s="9">
        <f t="shared" si="0"/>
        <v>15919865.6676</v>
      </c>
      <c r="F7" s="6">
        <f t="shared" si="0"/>
        <v>15871150</v>
      </c>
      <c r="G7" s="7">
        <f t="shared" si="0"/>
        <v>15871150</v>
      </c>
      <c r="H7" s="9">
        <f t="shared" si="0"/>
        <v>16096074.799999999</v>
      </c>
      <c r="I7" s="9">
        <f t="shared" si="0"/>
        <v>14126456</v>
      </c>
      <c r="J7" s="9"/>
      <c r="K7" s="9"/>
    </row>
    <row r="8" ht="12.75"/>
    <row r="9" spans="1:11" ht="12.75">
      <c r="A9" t="s">
        <v>14</v>
      </c>
      <c r="B9" s="10">
        <v>237750</v>
      </c>
      <c r="C9" s="10">
        <v>248058</v>
      </c>
      <c r="D9" s="10">
        <v>244500</v>
      </c>
      <c r="E9" s="10">
        <f>250391*1.01</f>
        <v>252894.91</v>
      </c>
      <c r="F9" s="11">
        <v>256921</v>
      </c>
      <c r="G9" s="12">
        <v>256921</v>
      </c>
      <c r="H9" s="10">
        <v>263344</v>
      </c>
      <c r="I9" s="10">
        <v>269928</v>
      </c>
      <c r="J9" s="10"/>
      <c r="K9" s="10"/>
    </row>
    <row r="10" spans="4:11" ht="12.75">
      <c r="D10" s="4"/>
      <c r="E10" s="4"/>
      <c r="F10" s="6"/>
      <c r="G10" s="7"/>
      <c r="H10" s="4"/>
      <c r="I10" s="4"/>
      <c r="J10" s="4"/>
      <c r="K10" s="4"/>
    </row>
    <row r="11" spans="1:11" ht="12.75">
      <c r="A11" t="s">
        <v>15</v>
      </c>
      <c r="B11" s="13">
        <f aca="true" t="shared" si="1" ref="B11:I11">B7/B9</f>
        <v>63.19994952681388</v>
      </c>
      <c r="C11" s="13">
        <f t="shared" si="1"/>
        <v>60.34797507034645</v>
      </c>
      <c r="D11" s="13">
        <f t="shared" si="1"/>
        <v>63.62029856850716</v>
      </c>
      <c r="E11" s="13">
        <f t="shared" si="1"/>
        <v>62.95051833032148</v>
      </c>
      <c r="F11" s="14">
        <f t="shared" si="1"/>
        <v>61.77443649993578</v>
      </c>
      <c r="G11" s="15">
        <f>G7/G9</f>
        <v>61.77443649993578</v>
      </c>
      <c r="H11" s="13">
        <f t="shared" si="1"/>
        <v>61.1218588614132</v>
      </c>
      <c r="I11" s="13">
        <f t="shared" si="1"/>
        <v>52.33416318425654</v>
      </c>
      <c r="J11" s="13"/>
      <c r="K11" s="13"/>
    </row>
    <row r="12" ht="12.75"/>
    <row r="13" spans="1:11" ht="12.75">
      <c r="A13" t="s">
        <v>16</v>
      </c>
      <c r="B13" s="13">
        <v>54</v>
      </c>
      <c r="C13" s="13">
        <v>54</v>
      </c>
      <c r="D13" s="13">
        <v>54</v>
      </c>
      <c r="E13" s="13">
        <v>54</v>
      </c>
      <c r="F13" s="14">
        <f>(F22*0.55)+(F23*0.45)</f>
        <v>54</v>
      </c>
      <c r="G13" s="15">
        <f>(G22*0.55)+(G23*0.45)</f>
        <v>55.237500000000004</v>
      </c>
      <c r="H13" s="13">
        <f>(H22*0.55)+(H23*0.45)</f>
        <v>55.800000000000004</v>
      </c>
      <c r="I13" s="13">
        <f>(I22*0.55)+(I23*0.45)</f>
        <v>55.800000000000004</v>
      </c>
      <c r="J13" s="13"/>
      <c r="K13" s="13"/>
    </row>
    <row r="14" ht="12.75"/>
    <row r="15" spans="1:11" ht="12.75">
      <c r="A15" t="s">
        <v>17</v>
      </c>
      <c r="B15" s="16">
        <f>B13-B11</f>
        <v>-9.199949526813882</v>
      </c>
      <c r="C15" s="16">
        <f aca="true" t="shared" si="2" ref="C15:I15">C13-C11</f>
        <v>-6.34797507034645</v>
      </c>
      <c r="D15" s="16">
        <f t="shared" si="2"/>
        <v>-9.62029856850716</v>
      </c>
      <c r="E15" s="16">
        <f t="shared" si="2"/>
        <v>-8.95051833032148</v>
      </c>
      <c r="F15" s="17">
        <f t="shared" si="2"/>
        <v>-7.774436499935781</v>
      </c>
      <c r="G15" s="18">
        <f>G13-G11</f>
        <v>-6.536936499935777</v>
      </c>
      <c r="H15" s="16">
        <f t="shared" si="2"/>
        <v>-5.321858861413197</v>
      </c>
      <c r="I15" s="16">
        <f t="shared" si="2"/>
        <v>3.465836815743465</v>
      </c>
      <c r="J15" s="16"/>
      <c r="K15" s="16"/>
    </row>
    <row r="16" spans="2:11" ht="12.75">
      <c r="B16" s="16"/>
      <c r="C16" s="16"/>
      <c r="D16" s="16"/>
      <c r="E16" s="16"/>
      <c r="F16" s="17"/>
      <c r="G16" s="18"/>
      <c r="H16" s="16"/>
      <c r="I16" s="16"/>
      <c r="J16" s="16"/>
      <c r="K16" s="16"/>
    </row>
    <row r="17" spans="1:11" ht="12.75">
      <c r="A17" t="s">
        <v>18</v>
      </c>
      <c r="B17" s="5">
        <f aca="true" t="shared" si="3" ref="B17:I17">B15*B9</f>
        <v>-2187288.0000000005</v>
      </c>
      <c r="C17" s="5">
        <f t="shared" si="3"/>
        <v>-1574665.9999999998</v>
      </c>
      <c r="D17" s="5">
        <f t="shared" si="3"/>
        <v>-2352163.0000000005</v>
      </c>
      <c r="E17" s="5">
        <f t="shared" si="3"/>
        <v>-2263540.5276000006</v>
      </c>
      <c r="F17" s="6">
        <f t="shared" si="3"/>
        <v>-1997416.000000001</v>
      </c>
      <c r="G17" s="7">
        <f t="shared" si="3"/>
        <v>-1679476.2624999997</v>
      </c>
      <c r="H17" s="5">
        <f t="shared" si="3"/>
        <v>-1401479.599999997</v>
      </c>
      <c r="I17" s="5">
        <f t="shared" si="3"/>
        <v>935526.400000002</v>
      </c>
      <c r="J17" s="5"/>
      <c r="K17" s="5"/>
    </row>
    <row r="18" spans="1:11" ht="12.75">
      <c r="A18" t="s">
        <v>19</v>
      </c>
      <c r="B18" s="5">
        <f>63504+325750</f>
        <v>389254</v>
      </c>
      <c r="C18" s="5">
        <f>100000+250000</f>
        <v>350000</v>
      </c>
      <c r="D18" s="5">
        <f>100000+123000+221000+20500</f>
        <v>464500</v>
      </c>
      <c r="E18" s="5">
        <f>100000+123000+221000+20500</f>
        <v>464500</v>
      </c>
      <c r="F18" s="6">
        <f>54000+111000+21000+100000</f>
        <v>286000</v>
      </c>
      <c r="G18" s="7">
        <f>54000+111000+21000+100000</f>
        <v>286000</v>
      </c>
      <c r="H18" s="5">
        <f>100000+121000+37000+21000</f>
        <v>279000</v>
      </c>
      <c r="I18" s="5">
        <f>100000+144000+37000+22000</f>
        <v>303000</v>
      </c>
      <c r="J18" s="5"/>
      <c r="K18" s="5"/>
    </row>
    <row r="19" spans="6:11" ht="12.75">
      <c r="F19" s="6"/>
      <c r="G19" s="7"/>
      <c r="H19" s="5"/>
      <c r="I19" s="5"/>
      <c r="J19" s="5"/>
      <c r="K19" s="5"/>
    </row>
    <row r="20" spans="1:11" ht="12.75">
      <c r="A20" t="s">
        <v>20</v>
      </c>
      <c r="B20" s="9">
        <f aca="true" t="shared" si="4" ref="B20:I20">SUM(B17:B19)</f>
        <v>-1798034.0000000005</v>
      </c>
      <c r="C20" s="9">
        <f t="shared" si="4"/>
        <v>-1224665.9999999998</v>
      </c>
      <c r="D20" s="9">
        <f t="shared" si="4"/>
        <v>-1887663.0000000005</v>
      </c>
      <c r="E20" s="9">
        <f t="shared" si="4"/>
        <v>-1799040.5276000006</v>
      </c>
      <c r="F20" s="6">
        <f t="shared" si="4"/>
        <v>-1711416.000000001</v>
      </c>
      <c r="G20" s="7">
        <f t="shared" si="4"/>
        <v>-1393476.2624999997</v>
      </c>
      <c r="H20" s="9">
        <f t="shared" si="4"/>
        <v>-1122479.599999997</v>
      </c>
      <c r="I20" s="9">
        <f t="shared" si="4"/>
        <v>1238526.400000002</v>
      </c>
      <c r="J20" s="5"/>
      <c r="K20" s="5"/>
    </row>
    <row r="21" spans="6:11" ht="12.75">
      <c r="F21" s="6"/>
      <c r="G21" s="7"/>
      <c r="H21" s="5"/>
      <c r="I21" s="5"/>
      <c r="J21" s="5"/>
      <c r="K21" s="5"/>
    </row>
    <row r="22" spans="1:11" ht="12.75">
      <c r="A22" s="8" t="s">
        <v>21</v>
      </c>
      <c r="C22" s="19">
        <v>54</v>
      </c>
      <c r="D22" s="19">
        <v>54</v>
      </c>
      <c r="E22" s="19">
        <v>54</v>
      </c>
      <c r="F22" s="14">
        <v>54</v>
      </c>
      <c r="G22" s="15">
        <v>54</v>
      </c>
      <c r="H22" s="19">
        <v>54</v>
      </c>
      <c r="I22" s="15">
        <v>54</v>
      </c>
      <c r="J22" s="19"/>
      <c r="K22" s="19"/>
    </row>
    <row r="23" spans="1:11" ht="12.75">
      <c r="A23" s="8" t="s">
        <v>22</v>
      </c>
      <c r="C23" s="19">
        <v>54</v>
      </c>
      <c r="D23" s="19">
        <v>54</v>
      </c>
      <c r="E23" s="19">
        <v>54</v>
      </c>
      <c r="F23" s="14">
        <v>54</v>
      </c>
      <c r="G23" s="15">
        <f>(56*0.25)+(57*0.75)</f>
        <v>56.75</v>
      </c>
      <c r="H23" s="19">
        <v>58</v>
      </c>
      <c r="I23" s="15">
        <v>58</v>
      </c>
      <c r="J23" s="19"/>
      <c r="K23" s="19"/>
    </row>
    <row r="24" spans="1:11" ht="12.75">
      <c r="A24" s="8" t="s">
        <v>23</v>
      </c>
      <c r="E24" s="19">
        <v>54</v>
      </c>
      <c r="F24" s="14">
        <v>54</v>
      </c>
      <c r="G24" s="15">
        <v>54</v>
      </c>
      <c r="H24" s="19">
        <v>54</v>
      </c>
      <c r="I24" s="15">
        <v>54</v>
      </c>
      <c r="J24" s="19"/>
      <c r="K24" s="19"/>
    </row>
    <row r="25" spans="1:11" ht="12.75">
      <c r="A25" s="8"/>
      <c r="E25" s="19"/>
      <c r="F25" s="14"/>
      <c r="G25" s="15"/>
      <c r="H25" s="19"/>
      <c r="I25" s="15"/>
      <c r="J25" s="19"/>
      <c r="K25" s="19"/>
    </row>
    <row r="26" ht="12.75">
      <c r="D26" t="s">
        <v>24</v>
      </c>
    </row>
    <row r="27" spans="4:8" ht="12.75">
      <c r="D27">
        <v>49.71</v>
      </c>
      <c r="F27" s="14">
        <v>50.36</v>
      </c>
      <c r="G27" s="15">
        <v>50.36</v>
      </c>
      <c r="H27" s="13">
        <v>51.12</v>
      </c>
    </row>
    <row r="28" spans="4:8" ht="12.75">
      <c r="D28">
        <v>0.65</v>
      </c>
      <c r="F28" s="17">
        <f>F27*0.015</f>
        <v>0.7554</v>
      </c>
      <c r="G28" s="18">
        <f>G27*0.015</f>
        <v>0.7554</v>
      </c>
      <c r="H28" s="16">
        <f>H27*0.015</f>
        <v>0.7667999999999999</v>
      </c>
    </row>
    <row r="29" spans="4:8" ht="12.75">
      <c r="D29">
        <f>SUM(D27:D28)</f>
        <v>50.36</v>
      </c>
      <c r="F29" s="14">
        <f>SUM(F27:F28)</f>
        <v>51.1154</v>
      </c>
      <c r="G29" s="15">
        <f>SUM(G27:G28)</f>
        <v>51.1154</v>
      </c>
      <c r="H29" s="13">
        <f>SUM(H27:H28)</f>
        <v>51.886799999999994</v>
      </c>
    </row>
    <row r="31" spans="6:8" ht="12.75">
      <c r="F31" s="17">
        <f>F29-D27</f>
        <v>1.4054000000000002</v>
      </c>
      <c r="G31" s="18">
        <f>G29-E27</f>
        <v>51.1154</v>
      </c>
      <c r="H31" s="16">
        <f>H29-D27</f>
        <v>2.176799999999993</v>
      </c>
    </row>
    <row r="33" ht="12.75">
      <c r="G33" s="20">
        <f>G9*0.45</f>
        <v>115614.45</v>
      </c>
    </row>
    <row r="34" ht="12.75">
      <c r="G34" s="21">
        <f>G33*2.75</f>
        <v>317939.7375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dcterms:created xsi:type="dcterms:W3CDTF">2005-03-01T18:52:46Z</dcterms:created>
  <dcterms:modified xsi:type="dcterms:W3CDTF">2005-03-01T18:53:30Z</dcterms:modified>
  <cp:category/>
  <cp:version/>
  <cp:contentType/>
  <cp:contentStatus/>
</cp:coreProperties>
</file>