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450" activeTab="0"/>
  </bookViews>
  <sheets>
    <sheet name="07-08 Budget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Napa County</author>
    <author>Jill</author>
    <author>A satisfied Microsoft Office user</author>
    <author>T_plebe</author>
  </authors>
  <commentList>
    <comment ref="C8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Reserve of $35,000 required</t>
        </r>
      </text>
    </comment>
    <comment ref="C10" authorId="1">
      <text>
        <r>
          <rPr>
            <b/>
            <sz val="8"/>
            <rFont val="Tahoma"/>
            <family val="0"/>
          </rPr>
          <t>Jill:</t>
        </r>
        <r>
          <rPr>
            <sz val="8"/>
            <rFont val="Tahoma"/>
            <family val="0"/>
          </rPr>
          <t xml:space="preserve">
Proposed to  be added 7-1-00 to reflect DOC grant monies.</t>
        </r>
      </text>
    </comment>
    <comment ref="C15" authorId="2">
      <text>
        <r>
          <rPr>
            <sz val="8"/>
            <rFont val="Tahoma"/>
            <family val="0"/>
          </rPr>
          <t>Line Item added in FY96-97.</t>
        </r>
      </text>
    </comment>
    <comment ref="C18" authorId="2">
      <text>
        <r>
          <rPr>
            <sz val="8"/>
            <rFont val="Tahoma"/>
            <family val="0"/>
          </rPr>
          <t>Line item added during FY96-97 to reflect the up valley telephone line.</t>
        </r>
      </text>
    </comment>
    <comment ref="C19" authorId="2">
      <text>
        <r>
          <rPr>
            <sz val="8"/>
            <rFont val="Tahoma"/>
            <family val="0"/>
          </rPr>
          <t>This line item was not added until FY95-96 and was previously paid from OFFICE EXPENSES in FY93-94 and PSS-OTHER in FY94-95.</t>
        </r>
      </text>
    </comment>
    <comment ref="C21" authorId="2">
      <text>
        <r>
          <rPr>
            <sz val="8"/>
            <rFont val="Tahoma"/>
            <family val="0"/>
          </rPr>
          <t>Line item added in FY96-97 to reflect new services of providing hazardous waste collection events with a contractor.</t>
        </r>
      </text>
    </comment>
    <comment ref="D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$2500=BBR
$0=Coastal C/Up
$2000=Fair
$2000=Other
$5,000=H&amp;F
</t>
        </r>
      </text>
    </comment>
    <comment ref="C25" authorId="2">
      <text>
        <r>
          <rPr>
            <sz val="8"/>
            <rFont val="Tahoma"/>
            <family val="0"/>
          </rPr>
          <t>Line item added in FY96-97 to reflect the new community grants program.</t>
        </r>
      </text>
    </comment>
    <comment ref="C26" authorId="3">
      <text>
        <r>
          <rPr>
            <b/>
            <sz val="8"/>
            <rFont val="Tahoma"/>
            <family val="0"/>
          </rPr>
          <t>T_plebe:</t>
        </r>
        <r>
          <rPr>
            <sz val="8"/>
            <rFont val="Tahoma"/>
            <family val="0"/>
          </rPr>
          <t xml:space="preserve">
Line item added in 1998
</t>
        </r>
      </text>
    </comment>
  </commentList>
</comments>
</file>

<file path=xl/sharedStrings.xml><?xml version="1.0" encoding="utf-8"?>
<sst xmlns="http://schemas.openxmlformats.org/spreadsheetml/2006/main" count="57" uniqueCount="51">
  <si>
    <t>UPPER VALLEY WASTE MGMT. AGENCY BUDGET</t>
  </si>
  <si>
    <t xml:space="preserve"> </t>
  </si>
  <si>
    <t>FUND#</t>
  </si>
  <si>
    <t>DEPARTMENT</t>
  </si>
  <si>
    <t>APPROVED</t>
  </si>
  <si>
    <t xml:space="preserve">ESTIMATED </t>
  </si>
  <si>
    <t>ACCOUNT  #</t>
  </si>
  <si>
    <t xml:space="preserve">DESCRIPTION </t>
  </si>
  <si>
    <t>***TRUST FUND***</t>
  </si>
  <si>
    <t>DEPOSITS</t>
  </si>
  <si>
    <t>WITHDRAWALS</t>
  </si>
  <si>
    <t>FUND BALANCE</t>
  </si>
  <si>
    <t>REVENUES</t>
  </si>
  <si>
    <t>INTEREST:INVESTD FNDS</t>
  </si>
  <si>
    <t>DOC Grant</t>
  </si>
  <si>
    <t xml:space="preserve">CS:LANDFILL SURCHARGE </t>
  </si>
  <si>
    <t>O/R:MISCELLANEOUS</t>
  </si>
  <si>
    <t>***TOTAL REVENUES***</t>
  </si>
  <si>
    <t>EXPENSES</t>
  </si>
  <si>
    <t>COMMUNICATIONS</t>
  </si>
  <si>
    <t>INSURANCE: LIABILITY</t>
  </si>
  <si>
    <t xml:space="preserve">OFFICE EXPENSE </t>
  </si>
  <si>
    <t>PSS:HOUSHLD WASTECOLL</t>
  </si>
  <si>
    <t xml:space="preserve">PSS:OTHER </t>
  </si>
  <si>
    <t xml:space="preserve">PSS:ADMINISTRATION </t>
  </si>
  <si>
    <t>PUBLICATNS/LGL NOTICE</t>
  </si>
  <si>
    <t xml:space="preserve">SDE:COMMUNITY GRANTS </t>
  </si>
  <si>
    <t xml:space="preserve">TRANSPORTATION &amp; TRAV </t>
  </si>
  <si>
    <t xml:space="preserve">T/T:PRIVATE VEH MILE </t>
  </si>
  <si>
    <t>***TOTAL  EXPENSES***</t>
  </si>
  <si>
    <t>2005-2006</t>
  </si>
  <si>
    <t>2006-2007</t>
  </si>
  <si>
    <t>YEAR END</t>
  </si>
  <si>
    <t>YTD-6/15</t>
  </si>
  <si>
    <t>Approved</t>
  </si>
  <si>
    <t>Change</t>
  </si>
  <si>
    <t>Reason</t>
  </si>
  <si>
    <t>Large venue grant</t>
  </si>
  <si>
    <t>Reduced revenue expected due to reduced waste volumes</t>
  </si>
  <si>
    <t>SDE:OTHER(DOC,LVG,Misc.)</t>
  </si>
  <si>
    <t>TRANSFER FROM RESERVES</t>
  </si>
  <si>
    <t>Approved Revised</t>
  </si>
  <si>
    <t>Expected Year End</t>
  </si>
  <si>
    <t>Proposed</t>
  </si>
  <si>
    <t>2007-2008</t>
  </si>
  <si>
    <t>LVG $17,950, DOC $25,000, $10,000 for miscellaneous expenses</t>
  </si>
  <si>
    <t>Reduced BVA expenses</t>
  </si>
  <si>
    <t>Of the $82,000 grant, $23,336 was received in the previous fiscal year, $40,714 received this year, and $17,950 will be received next year, completing the Grant.</t>
  </si>
  <si>
    <t>Battery Grant (HD 15)</t>
  </si>
  <si>
    <t>Battery Grant (HD15)</t>
  </si>
  <si>
    <t>HHW Grant (HD 16)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</si>
</sst>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7"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8" fontId="1" fillId="0" borderId="3" xfId="0" applyNumberFormat="1" applyFont="1" applyFill="1" applyBorder="1" applyAlignment="1">
      <alignment horizontal="right"/>
    </xf>
    <xf numFmtId="8" fontId="0" fillId="0" borderId="0" xfId="0" applyNumberFormat="1" applyAlignment="1">
      <alignment/>
    </xf>
    <xf numFmtId="0" fontId="1" fillId="0" borderId="2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6" fontId="0" fillId="0" borderId="1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6" fontId="0" fillId="0" borderId="0" xfId="0" applyNumberFormat="1" applyAlignment="1">
      <alignment horizontal="center"/>
    </xf>
    <xf numFmtId="6" fontId="1" fillId="0" borderId="1" xfId="0" applyNumberFormat="1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6" fontId="0" fillId="0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6" fontId="0" fillId="0" borderId="4" xfId="0" applyNumberFormat="1" applyBorder="1" applyAlignment="1">
      <alignment horizontal="center"/>
    </xf>
    <xf numFmtId="6" fontId="1" fillId="0" borderId="5" xfId="0" applyNumberFormat="1" applyFont="1" applyBorder="1" applyAlignment="1">
      <alignment horizontal="center"/>
    </xf>
    <xf numFmtId="6" fontId="1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4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6" fontId="0" fillId="0" borderId="0" xfId="0" applyNumberFormat="1" applyFill="1" applyAlignment="1">
      <alignment wrapText="1"/>
    </xf>
    <xf numFmtId="6" fontId="1" fillId="0" borderId="2" xfId="0" applyNumberFormat="1" applyFont="1" applyFill="1" applyBorder="1" applyAlignment="1">
      <alignment wrapText="1"/>
    </xf>
    <xf numFmtId="6" fontId="1" fillId="0" borderId="0" xfId="0" applyNumberFormat="1" applyFont="1" applyFill="1" applyAlignment="1">
      <alignment wrapText="1"/>
    </xf>
    <xf numFmtId="0" fontId="1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engard/!-shared\UVA\CFL\CFLt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A tonnage projections"/>
      <sheetName val="TONNAGES PROJECTIONS"/>
      <sheetName val="COUNTY FEES"/>
      <sheetName val="UVA FEES"/>
      <sheetName val="RECYCLING WEIGHTS"/>
      <sheetName val="CFL TONNAGE SUMMARY"/>
      <sheetName val="2005"/>
      <sheetName val="BLANK CFL TONS"/>
      <sheetName val="2004"/>
      <sheetName val="2003 CFL TONS"/>
      <sheetName val="2002 CFL TONS"/>
      <sheetName val="2001 CFL TONS"/>
      <sheetName val="2000 CFL TONS"/>
      <sheetName val="RefuseTons%"/>
      <sheetName val="1999 CFL TONS"/>
      <sheetName val="1998 CFL TONS"/>
      <sheetName val="1997 CFL TONS"/>
      <sheetName val="1996 CFL TONS"/>
      <sheetName val="1995 CFL TONS"/>
      <sheetName val="1994 CFL TONS"/>
      <sheetName val="1993 CFL TONS"/>
      <sheetName val="1992 CFL TONS"/>
      <sheetName val="1991 CFL TONS"/>
      <sheetName val="1990 CFL TONS"/>
      <sheetName val=" 1989 CFL TONS"/>
      <sheetName val="1988 CFL TONS"/>
      <sheetName val="1987 CFL TONS"/>
    </sheetNames>
    <sheetDataSet>
      <sheetData sheetId="3">
        <row r="204">
          <cell r="E204">
            <v>48771.51</v>
          </cell>
        </row>
        <row r="205">
          <cell r="C205">
            <v>13096.88</v>
          </cell>
        </row>
        <row r="208">
          <cell r="C208">
            <v>14913.686000000002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75" zoomScaleNormal="75" workbookViewId="0" topLeftCell="A1">
      <selection activeCell="J1" sqref="J1"/>
    </sheetView>
  </sheetViews>
  <sheetFormatPr defaultColWidth="9.140625" defaultRowHeight="12.75"/>
  <cols>
    <col min="1" max="1" width="17.00390625" style="0" customWidth="1"/>
    <col min="2" max="2" width="12.421875" style="0" bestFit="1" customWidth="1"/>
    <col min="3" max="3" width="26.00390625" style="0" bestFit="1" customWidth="1"/>
    <col min="4" max="4" width="13.8515625" style="0" hidden="1" customWidth="1"/>
    <col min="5" max="5" width="13.421875" style="0" hidden="1" customWidth="1"/>
    <col min="6" max="6" width="14.57421875" style="0" hidden="1" customWidth="1"/>
    <col min="7" max="8" width="14.28125" style="0" bestFit="1" customWidth="1"/>
    <col min="9" max="10" width="14.28125" style="0" customWidth="1"/>
    <col min="11" max="11" width="13.140625" style="14" bestFit="1" customWidth="1"/>
    <col min="12" max="12" width="44.57421875" style="46" customWidth="1"/>
  </cols>
  <sheetData>
    <row r="1" spans="1:10" ht="12.75">
      <c r="A1" s="1" t="s">
        <v>0</v>
      </c>
      <c r="B1" s="2"/>
      <c r="C1" s="3"/>
      <c r="D1" s="38" t="s">
        <v>1</v>
      </c>
      <c r="E1" s="2"/>
      <c r="F1" s="2"/>
      <c r="G1" s="2"/>
      <c r="H1" s="2"/>
      <c r="I1" s="2"/>
      <c r="J1" s="2"/>
    </row>
    <row r="2" spans="1:10" ht="13.5" thickBot="1">
      <c r="A2" s="4" t="s">
        <v>2</v>
      </c>
      <c r="B2" s="4">
        <v>2070</v>
      </c>
      <c r="C2" s="5"/>
      <c r="D2" s="39" t="s">
        <v>1</v>
      </c>
      <c r="E2" s="2"/>
      <c r="F2" s="6" t="s">
        <v>32</v>
      </c>
      <c r="G2" s="2"/>
      <c r="H2" s="2"/>
      <c r="I2" s="2"/>
      <c r="J2" s="2"/>
    </row>
    <row r="3" spans="1:12" ht="25.5">
      <c r="A3" s="4" t="s">
        <v>3</v>
      </c>
      <c r="B3" s="4">
        <v>40900</v>
      </c>
      <c r="C3" s="5"/>
      <c r="D3" s="42" t="s">
        <v>4</v>
      </c>
      <c r="E3" s="43" t="s">
        <v>33</v>
      </c>
      <c r="F3" s="41" t="s">
        <v>5</v>
      </c>
      <c r="G3" s="40" t="s">
        <v>34</v>
      </c>
      <c r="H3" s="45" t="s">
        <v>41</v>
      </c>
      <c r="I3" s="52" t="s">
        <v>42</v>
      </c>
      <c r="J3" s="52" t="s">
        <v>43</v>
      </c>
      <c r="K3" s="7" t="s">
        <v>35</v>
      </c>
      <c r="L3" s="47" t="s">
        <v>36</v>
      </c>
    </row>
    <row r="4" spans="1:12" ht="12.75">
      <c r="A4" s="6"/>
      <c r="B4" s="6" t="s">
        <v>6</v>
      </c>
      <c r="C4" s="8" t="s">
        <v>7</v>
      </c>
      <c r="D4" s="42" t="s">
        <v>30</v>
      </c>
      <c r="E4" s="42" t="str">
        <f>D4</f>
        <v>2005-2006</v>
      </c>
      <c r="F4" s="44" t="str">
        <f>D4</f>
        <v>2005-2006</v>
      </c>
      <c r="G4" s="41" t="s">
        <v>31</v>
      </c>
      <c r="H4" s="41" t="s">
        <v>31</v>
      </c>
      <c r="I4" s="43" t="s">
        <v>31</v>
      </c>
      <c r="J4" s="43" t="s">
        <v>44</v>
      </c>
      <c r="K4" s="13"/>
      <c r="L4" s="48"/>
    </row>
    <row r="5" spans="1:10" ht="12.75">
      <c r="A5" s="9"/>
      <c r="B5" s="9"/>
      <c r="C5" s="10"/>
      <c r="D5" s="11"/>
      <c r="E5" s="12"/>
      <c r="F5" s="12"/>
      <c r="G5" s="33"/>
      <c r="H5" s="33"/>
      <c r="I5" s="12"/>
      <c r="J5" s="12"/>
    </row>
    <row r="6" spans="1:10" ht="12.75" hidden="1">
      <c r="A6" s="13" t="s">
        <v>8</v>
      </c>
      <c r="B6" s="14"/>
      <c r="C6" s="15" t="s">
        <v>9</v>
      </c>
      <c r="D6" s="16"/>
      <c r="E6" s="17"/>
      <c r="F6" s="17"/>
      <c r="G6" s="34"/>
      <c r="H6" s="34"/>
      <c r="I6" s="17"/>
      <c r="J6" s="17"/>
    </row>
    <row r="7" spans="1:10" ht="12.75" hidden="1">
      <c r="A7" s="14"/>
      <c r="B7" s="14"/>
      <c r="C7" s="15" t="s">
        <v>10</v>
      </c>
      <c r="D7" s="16"/>
      <c r="E7" s="17"/>
      <c r="F7" s="17"/>
      <c r="G7" s="34"/>
      <c r="H7" s="34"/>
      <c r="I7" s="17"/>
      <c r="J7" s="17"/>
    </row>
    <row r="8" spans="1:10" ht="13.5" hidden="1" thickBot="1">
      <c r="A8" s="18"/>
      <c r="B8" s="19">
        <v>316040500</v>
      </c>
      <c r="C8" s="20" t="s">
        <v>11</v>
      </c>
      <c r="D8" s="21">
        <f>(P8+D17)-D31</f>
        <v>24505.5</v>
      </c>
      <c r="E8" s="17"/>
      <c r="F8" s="17"/>
      <c r="G8" s="34"/>
      <c r="H8" s="34"/>
      <c r="I8" s="17"/>
      <c r="J8" s="17"/>
    </row>
    <row r="9" spans="1:12" ht="12.75">
      <c r="A9" s="4" t="s">
        <v>12</v>
      </c>
      <c r="B9" s="2">
        <v>44000300</v>
      </c>
      <c r="C9" s="3" t="s">
        <v>13</v>
      </c>
      <c r="D9" s="25">
        <v>1500</v>
      </c>
      <c r="E9" s="26">
        <v>2736.48</v>
      </c>
      <c r="F9" s="26">
        <f>4*(E9/3)</f>
        <v>3648.64</v>
      </c>
      <c r="G9" s="35">
        <v>3500</v>
      </c>
      <c r="H9" s="35">
        <v>3500</v>
      </c>
      <c r="I9" s="26">
        <v>2600</v>
      </c>
      <c r="J9" s="26">
        <v>2500</v>
      </c>
      <c r="K9" s="32">
        <f aca="true" t="shared" si="0" ref="K9:K24">J9-H9</f>
        <v>-1000</v>
      </c>
      <c r="L9" s="49"/>
    </row>
    <row r="10" spans="1:12" ht="12.75">
      <c r="A10" s="2"/>
      <c r="B10" s="2">
        <v>45015910</v>
      </c>
      <c r="C10" s="3" t="s">
        <v>14</v>
      </c>
      <c r="D10" s="25">
        <v>25000</v>
      </c>
      <c r="E10" s="26">
        <v>25000</v>
      </c>
      <c r="F10" s="26">
        <v>25000</v>
      </c>
      <c r="G10" s="35">
        <v>25000</v>
      </c>
      <c r="H10" s="35">
        <v>25000</v>
      </c>
      <c r="I10" s="35">
        <v>25000</v>
      </c>
      <c r="J10" s="35">
        <v>25000</v>
      </c>
      <c r="K10" s="32">
        <f t="shared" si="0"/>
        <v>0</v>
      </c>
      <c r="L10" s="49"/>
    </row>
    <row r="11" spans="1:12" ht="51">
      <c r="A11" s="2"/>
      <c r="B11" s="2">
        <v>45011420</v>
      </c>
      <c r="C11" s="3" t="s">
        <v>37</v>
      </c>
      <c r="D11" s="25"/>
      <c r="E11" s="26"/>
      <c r="F11" s="26"/>
      <c r="G11" s="35">
        <v>0</v>
      </c>
      <c r="H11" s="35">
        <v>56000</v>
      </c>
      <c r="I11" s="26">
        <v>40714</v>
      </c>
      <c r="J11" s="26">
        <v>17950</v>
      </c>
      <c r="K11" s="32">
        <f t="shared" si="0"/>
        <v>-38050</v>
      </c>
      <c r="L11" s="49" t="s">
        <v>47</v>
      </c>
    </row>
    <row r="12" spans="1:12" ht="12.75">
      <c r="A12" s="2"/>
      <c r="B12" s="2">
        <v>45005500</v>
      </c>
      <c r="C12" s="3" t="s">
        <v>48</v>
      </c>
      <c r="D12" s="25"/>
      <c r="E12" s="26"/>
      <c r="F12" s="26"/>
      <c r="G12" s="35">
        <v>0</v>
      </c>
      <c r="H12" s="35">
        <v>7000</v>
      </c>
      <c r="I12" s="26">
        <v>0</v>
      </c>
      <c r="J12" s="26">
        <v>7000</v>
      </c>
      <c r="K12" s="32">
        <f t="shared" si="0"/>
        <v>0</v>
      </c>
      <c r="L12" s="49"/>
    </row>
    <row r="13" spans="1:12" ht="12.75">
      <c r="A13" s="2"/>
      <c r="B13" s="2"/>
      <c r="C13" s="3" t="s">
        <v>50</v>
      </c>
      <c r="D13" s="25"/>
      <c r="E13" s="26"/>
      <c r="F13" s="26"/>
      <c r="G13" s="35">
        <v>0</v>
      </c>
      <c r="H13" s="35">
        <v>0</v>
      </c>
      <c r="I13" s="26">
        <v>0</v>
      </c>
      <c r="J13" s="26">
        <v>0</v>
      </c>
      <c r="K13" s="32">
        <f t="shared" si="0"/>
        <v>0</v>
      </c>
      <c r="L13" s="49"/>
    </row>
    <row r="14" spans="1:12" ht="25.5">
      <c r="A14" s="2"/>
      <c r="B14" s="2">
        <v>46008900</v>
      </c>
      <c r="C14" s="3" t="s">
        <v>15</v>
      </c>
      <c r="D14" s="25">
        <v>180000</v>
      </c>
      <c r="E14" s="26">
        <f>87268.47+'[1]UVA FEES'!$E$204+'[1]UVA FEES'!$C$205</f>
        <v>149136.86000000002</v>
      </c>
      <c r="F14" s="26">
        <f>E14+'[1]UVA FEES'!$C$208</f>
        <v>164050.54600000003</v>
      </c>
      <c r="G14" s="35">
        <v>170000</v>
      </c>
      <c r="H14" s="35">
        <v>153000</v>
      </c>
      <c r="I14" s="26">
        <v>150000</v>
      </c>
      <c r="J14" s="26">
        <v>150000</v>
      </c>
      <c r="K14" s="32">
        <f t="shared" si="0"/>
        <v>-3000</v>
      </c>
      <c r="L14" s="49" t="s">
        <v>38</v>
      </c>
    </row>
    <row r="15" spans="1:12" ht="12.75">
      <c r="A15" s="2"/>
      <c r="B15" s="2">
        <v>48040000</v>
      </c>
      <c r="C15" s="3" t="s">
        <v>16</v>
      </c>
      <c r="D15" s="25">
        <v>1000</v>
      </c>
      <c r="E15" s="26">
        <v>53337.87</v>
      </c>
      <c r="F15" s="26">
        <f>E15+42000</f>
        <v>95337.87</v>
      </c>
      <c r="G15" s="35">
        <f>2000+41000</f>
        <v>43000</v>
      </c>
      <c r="H15" s="35">
        <f>2000</f>
        <v>2000</v>
      </c>
      <c r="I15" s="26">
        <v>200</v>
      </c>
      <c r="J15" s="26">
        <v>200</v>
      </c>
      <c r="K15" s="32">
        <f t="shared" si="0"/>
        <v>-1800</v>
      </c>
      <c r="L15" s="49"/>
    </row>
    <row r="16" spans="1:12" ht="12.75">
      <c r="A16" s="2"/>
      <c r="B16" s="2"/>
      <c r="C16" s="3" t="s">
        <v>40</v>
      </c>
      <c r="D16" s="25">
        <v>0</v>
      </c>
      <c r="E16" s="26">
        <v>0</v>
      </c>
      <c r="F16" s="26">
        <v>0</v>
      </c>
      <c r="G16" s="35">
        <v>20000</v>
      </c>
      <c r="H16" s="35">
        <v>14000</v>
      </c>
      <c r="I16" s="26">
        <v>16857</v>
      </c>
      <c r="J16" s="26">
        <v>8375</v>
      </c>
      <c r="K16" s="32">
        <f t="shared" si="0"/>
        <v>-5625</v>
      </c>
      <c r="L16" s="49"/>
    </row>
    <row r="17" spans="1:12" ht="13.5" thickBot="1">
      <c r="A17" s="19"/>
      <c r="B17" s="19"/>
      <c r="C17" s="23" t="s">
        <v>17</v>
      </c>
      <c r="D17" s="27">
        <f>SUM(D9:D16)</f>
        <v>207500</v>
      </c>
      <c r="E17" s="28">
        <f>SUM(E9:E16)</f>
        <v>230211.21000000002</v>
      </c>
      <c r="F17" s="28">
        <f>SUM(F9:F15)</f>
        <v>288037.05600000004</v>
      </c>
      <c r="G17" s="36">
        <f>SUM(G9:G16)</f>
        <v>261500</v>
      </c>
      <c r="H17" s="36">
        <f>SUM(H9:H16)</f>
        <v>260500</v>
      </c>
      <c r="I17" s="36">
        <f>SUM(I9:I16)</f>
        <v>235371</v>
      </c>
      <c r="J17" s="36">
        <f>SUM(J9:J16)</f>
        <v>211025</v>
      </c>
      <c r="K17" s="32">
        <f t="shared" si="0"/>
        <v>-49475</v>
      </c>
      <c r="L17" s="50"/>
    </row>
    <row r="18" spans="1:12" ht="13.5" thickTop="1">
      <c r="A18" s="4" t="s">
        <v>18</v>
      </c>
      <c r="B18" s="2">
        <v>52070000</v>
      </c>
      <c r="C18" s="3" t="s">
        <v>19</v>
      </c>
      <c r="D18" s="25">
        <v>275</v>
      </c>
      <c r="E18" s="29">
        <v>205</v>
      </c>
      <c r="F18" s="29">
        <v>225</v>
      </c>
      <c r="G18" s="35">
        <v>225</v>
      </c>
      <c r="H18" s="35">
        <v>225</v>
      </c>
      <c r="I18" s="26">
        <v>225</v>
      </c>
      <c r="J18" s="26">
        <v>225</v>
      </c>
      <c r="K18" s="32">
        <f t="shared" si="0"/>
        <v>0</v>
      </c>
      <c r="L18" s="49"/>
    </row>
    <row r="19" spans="1:12" ht="12.75">
      <c r="A19" s="2"/>
      <c r="B19" s="2">
        <v>52100300</v>
      </c>
      <c r="C19" s="3" t="s">
        <v>20</v>
      </c>
      <c r="D19" s="25">
        <v>6500</v>
      </c>
      <c r="E19" s="29">
        <v>6450</v>
      </c>
      <c r="F19" s="29">
        <v>6450</v>
      </c>
      <c r="G19" s="35">
        <v>6500</v>
      </c>
      <c r="H19" s="35">
        <v>6500</v>
      </c>
      <c r="I19" s="26">
        <v>6500</v>
      </c>
      <c r="J19" s="26">
        <v>6299</v>
      </c>
      <c r="K19" s="32">
        <f t="shared" si="0"/>
        <v>-201</v>
      </c>
      <c r="L19" s="49"/>
    </row>
    <row r="20" spans="1:12" ht="12.75">
      <c r="A20" s="2"/>
      <c r="B20" s="2">
        <v>52170000</v>
      </c>
      <c r="C20" s="3" t="s">
        <v>21</v>
      </c>
      <c r="D20" s="25">
        <v>500</v>
      </c>
      <c r="E20" s="29">
        <v>158</v>
      </c>
      <c r="F20" s="29">
        <v>200</v>
      </c>
      <c r="G20" s="35">
        <v>250</v>
      </c>
      <c r="H20" s="35">
        <v>250</v>
      </c>
      <c r="I20" s="26">
        <v>250</v>
      </c>
      <c r="J20" s="26">
        <v>250</v>
      </c>
      <c r="K20" s="32">
        <f t="shared" si="0"/>
        <v>0</v>
      </c>
      <c r="L20" s="49"/>
    </row>
    <row r="21" spans="1:12" ht="12.75">
      <c r="A21" s="2"/>
      <c r="B21" s="2">
        <v>52181400</v>
      </c>
      <c r="C21" s="3" t="s">
        <v>22</v>
      </c>
      <c r="D21" s="25">
        <f>60000+2469.5</f>
        <v>62469.5</v>
      </c>
      <c r="E21" s="29">
        <f>52469.5+1182</f>
        <v>53651.5</v>
      </c>
      <c r="F21" s="29">
        <v>68000</v>
      </c>
      <c r="G21" s="35">
        <v>65000</v>
      </c>
      <c r="H21" s="35">
        <v>45900</v>
      </c>
      <c r="I21" s="26">
        <v>40000</v>
      </c>
      <c r="J21" s="26">
        <v>45900</v>
      </c>
      <c r="K21" s="32">
        <f t="shared" si="0"/>
        <v>0</v>
      </c>
      <c r="L21" s="49"/>
    </row>
    <row r="22" spans="1:12" ht="12.75">
      <c r="A22" s="2"/>
      <c r="B22" s="2">
        <v>52185000</v>
      </c>
      <c r="C22" s="3" t="s">
        <v>23</v>
      </c>
      <c r="D22" s="25">
        <v>15000</v>
      </c>
      <c r="E22" s="29">
        <f>7425+3200</f>
        <v>10625</v>
      </c>
      <c r="F22" s="29">
        <v>15000</v>
      </c>
      <c r="G22" s="35">
        <v>45000</v>
      </c>
      <c r="H22" s="35">
        <v>53000</v>
      </c>
      <c r="I22" s="26">
        <v>66000</v>
      </c>
      <c r="J22" s="26">
        <v>25000</v>
      </c>
      <c r="K22" s="32">
        <f t="shared" si="0"/>
        <v>-28000</v>
      </c>
      <c r="L22" s="49" t="s">
        <v>46</v>
      </c>
    </row>
    <row r="23" spans="1:12" ht="12.75">
      <c r="A23" s="2"/>
      <c r="B23" s="2">
        <v>52186300</v>
      </c>
      <c r="C23" s="3" t="s">
        <v>24</v>
      </c>
      <c r="D23" s="25">
        <v>75000</v>
      </c>
      <c r="E23" s="29">
        <f>40000+21250.53</f>
        <v>61250.53</v>
      </c>
      <c r="F23" s="29">
        <v>75000</v>
      </c>
      <c r="G23" s="35">
        <v>75000</v>
      </c>
      <c r="H23" s="35">
        <v>75000</v>
      </c>
      <c r="I23" s="26">
        <v>60000</v>
      </c>
      <c r="J23" s="26">
        <v>70000</v>
      </c>
      <c r="K23" s="32">
        <f t="shared" si="0"/>
        <v>-5000</v>
      </c>
      <c r="L23" s="49"/>
    </row>
    <row r="24" spans="1:12" ht="12.75">
      <c r="A24" s="2"/>
      <c r="B24" s="2">
        <v>52190000</v>
      </c>
      <c r="C24" s="3" t="s">
        <v>25</v>
      </c>
      <c r="D24" s="25">
        <v>2000</v>
      </c>
      <c r="E24" s="29">
        <v>2010.68</v>
      </c>
      <c r="F24" s="29">
        <v>2011</v>
      </c>
      <c r="G24" s="35">
        <v>2000</v>
      </c>
      <c r="H24" s="35">
        <v>2000</v>
      </c>
      <c r="I24" s="26">
        <v>2000</v>
      </c>
      <c r="J24" s="26">
        <v>2000</v>
      </c>
      <c r="K24" s="32">
        <f t="shared" si="0"/>
        <v>0</v>
      </c>
      <c r="L24" s="49"/>
    </row>
    <row r="25" spans="1:12" ht="12.75" hidden="1">
      <c r="A25" s="2"/>
      <c r="B25" s="2">
        <v>52234600</v>
      </c>
      <c r="C25" s="3" t="s">
        <v>26</v>
      </c>
      <c r="D25" s="25">
        <v>0</v>
      </c>
      <c r="E25" s="29">
        <v>0</v>
      </c>
      <c r="F25" s="29">
        <v>0</v>
      </c>
      <c r="G25" s="35"/>
      <c r="H25" s="35"/>
      <c r="I25" s="26"/>
      <c r="J25" s="26"/>
      <c r="K25" s="32"/>
      <c r="L25" s="49"/>
    </row>
    <row r="26" spans="1:12" ht="25.5">
      <c r="A26" s="2"/>
      <c r="B26" s="2">
        <v>52235000</v>
      </c>
      <c r="C26" s="3" t="s">
        <v>39</v>
      </c>
      <c r="D26" s="25">
        <v>20000</v>
      </c>
      <c r="E26" s="29">
        <f>26095.29+25092.38+8000+11804.74</f>
        <v>70992.41</v>
      </c>
      <c r="F26" s="29">
        <v>22000</v>
      </c>
      <c r="G26" s="35">
        <f>25000+41000+275</f>
        <v>66275</v>
      </c>
      <c r="H26" s="35">
        <v>104148</v>
      </c>
      <c r="I26" s="26">
        <v>60146</v>
      </c>
      <c r="J26" s="26">
        <v>52950</v>
      </c>
      <c r="K26" s="32">
        <f aca="true" t="shared" si="1" ref="K26:K31">J26-H26</f>
        <v>-51198</v>
      </c>
      <c r="L26" s="49" t="s">
        <v>45</v>
      </c>
    </row>
    <row r="27" spans="1:12" ht="12.75">
      <c r="A27" s="2"/>
      <c r="B27" s="2">
        <v>52241880</v>
      </c>
      <c r="C27" s="3" t="s">
        <v>49</v>
      </c>
      <c r="D27" s="25"/>
      <c r="E27" s="29"/>
      <c r="F27" s="29"/>
      <c r="G27" s="35">
        <v>0</v>
      </c>
      <c r="H27" s="35">
        <v>7000</v>
      </c>
      <c r="I27" s="26">
        <v>0</v>
      </c>
      <c r="J27" s="26">
        <v>7000</v>
      </c>
      <c r="K27" s="32">
        <f t="shared" si="1"/>
        <v>0</v>
      </c>
      <c r="L27" s="49"/>
    </row>
    <row r="28" spans="1:12" ht="12.75">
      <c r="A28" s="2"/>
      <c r="B28" s="2"/>
      <c r="C28" s="3" t="s">
        <v>50</v>
      </c>
      <c r="D28" s="25"/>
      <c r="E28" s="29"/>
      <c r="F28" s="29"/>
      <c r="G28" s="35">
        <v>0</v>
      </c>
      <c r="H28" s="35">
        <v>0</v>
      </c>
      <c r="I28" s="26">
        <v>0</v>
      </c>
      <c r="J28" s="26">
        <v>0</v>
      </c>
      <c r="K28" s="32">
        <f t="shared" si="1"/>
        <v>0</v>
      </c>
      <c r="L28" s="49"/>
    </row>
    <row r="29" spans="1:12" ht="12.75">
      <c r="A29" s="2"/>
      <c r="B29" s="2">
        <v>52250000</v>
      </c>
      <c r="C29" s="3" t="s">
        <v>27</v>
      </c>
      <c r="D29" s="25">
        <v>1000</v>
      </c>
      <c r="E29" s="29">
        <v>462</v>
      </c>
      <c r="F29" s="29">
        <v>600</v>
      </c>
      <c r="G29" s="35">
        <v>1000</v>
      </c>
      <c r="H29" s="35">
        <v>1000</v>
      </c>
      <c r="I29" s="26">
        <v>200</v>
      </c>
      <c r="J29" s="26">
        <v>1201</v>
      </c>
      <c r="K29" s="32">
        <f t="shared" si="1"/>
        <v>201</v>
      </c>
      <c r="L29" s="49"/>
    </row>
    <row r="30" spans="1:12" ht="12.75">
      <c r="A30" s="2"/>
      <c r="B30" s="2">
        <v>52251200</v>
      </c>
      <c r="C30" s="3" t="s">
        <v>28</v>
      </c>
      <c r="D30" s="25">
        <v>250</v>
      </c>
      <c r="E30" s="29">
        <v>155</v>
      </c>
      <c r="F30" s="29">
        <v>200</v>
      </c>
      <c r="G30" s="35">
        <v>250</v>
      </c>
      <c r="H30" s="35">
        <v>250</v>
      </c>
      <c r="I30" s="26">
        <v>50</v>
      </c>
      <c r="J30" s="26">
        <v>200</v>
      </c>
      <c r="K30" s="32">
        <f t="shared" si="1"/>
        <v>-50</v>
      </c>
      <c r="L30" s="49"/>
    </row>
    <row r="31" spans="1:12" ht="13.5" thickBot="1">
      <c r="A31" s="6"/>
      <c r="B31" s="6"/>
      <c r="C31" s="8" t="s">
        <v>29</v>
      </c>
      <c r="D31" s="30">
        <f aca="true" t="shared" si="2" ref="D31:J31">SUM(D18:D30)</f>
        <v>182994.5</v>
      </c>
      <c r="E31" s="31">
        <f t="shared" si="2"/>
        <v>205960.12</v>
      </c>
      <c r="F31" s="31">
        <f t="shared" si="2"/>
        <v>189686</v>
      </c>
      <c r="G31" s="37">
        <f t="shared" si="2"/>
        <v>261500</v>
      </c>
      <c r="H31" s="37">
        <f t="shared" si="2"/>
        <v>295273</v>
      </c>
      <c r="I31" s="37">
        <f t="shared" si="2"/>
        <v>235371</v>
      </c>
      <c r="J31" s="37">
        <f t="shared" si="2"/>
        <v>211025</v>
      </c>
      <c r="K31" s="32">
        <f t="shared" si="1"/>
        <v>-84248</v>
      </c>
      <c r="L31" s="51"/>
    </row>
    <row r="32" spans="3:12" ht="12.75">
      <c r="C32" s="3"/>
      <c r="D32" s="29"/>
      <c r="E32" s="29"/>
      <c r="F32" s="29"/>
      <c r="G32" s="29"/>
      <c r="H32" s="29"/>
      <c r="I32" s="29"/>
      <c r="J32" s="29"/>
      <c r="K32" s="32"/>
      <c r="L32" s="49"/>
    </row>
    <row r="33" spans="3:10" ht="12.75">
      <c r="C33" s="24"/>
      <c r="G33" s="22" t="s">
        <v>1</v>
      </c>
      <c r="H33" s="22" t="s">
        <v>1</v>
      </c>
      <c r="I33" s="22">
        <f>I31-I17</f>
        <v>0</v>
      </c>
      <c r="J33" s="22">
        <f>J31-J17</f>
        <v>0</v>
      </c>
    </row>
  </sheetData>
  <printOptions gridLines="1" horizontalCentered="1"/>
  <pageMargins left="0.75" right="0.75" top="1" bottom="1" header="0.5" footer="0.5"/>
  <pageSetup fitToHeight="1" fitToWidth="1" horizontalDpi="300" verticalDpi="300" orientation="landscape" scale="72" r:id="rId3"/>
  <headerFooter alignWithMargins="0">
    <oddHeader>&amp;CPROPOSED 2007/2008 BUDGET</oddHeader>
    <oddFooter xml:space="preserve">&amp;R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Pahl</dc:creator>
  <cp:keywords/>
  <dc:description/>
  <cp:lastModifiedBy>Napa County</cp:lastModifiedBy>
  <cp:lastPrinted>2007-06-11T22:24:43Z</cp:lastPrinted>
  <dcterms:created xsi:type="dcterms:W3CDTF">2004-07-12T16:09:55Z</dcterms:created>
  <dcterms:modified xsi:type="dcterms:W3CDTF">2007-06-14T14:13:44Z</dcterms:modified>
  <cp:category/>
  <cp:version/>
  <cp:contentType/>
  <cp:contentStatus/>
</cp:coreProperties>
</file>