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COND 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<sst xmlns="http://schemas.openxmlformats.org/spreadsheetml/2006/main" count="154" uniqueCount="45">
  <si>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</si>
  <si>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</si>
  <si>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</si>
  <si>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</si>
  <si>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</si>
  <si>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</si>
  <si>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</si>
  <si>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</si>
  <si>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</si>
  <si>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</si>
  <si>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</si>
  <si>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</si>
  <si>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</si>
  <si>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</si>
  <si>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</si>
  <si>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</si>
  <si>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</si>
  <si>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</si>
  <si>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</si>
  <si>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</si>
  <si>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</si>
  <si>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</si>
  <si>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</si>
  <si>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</si>
  <si>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</si>
  <si>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</si>
  <si>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</si>
  <si>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</si>
  <si>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</si>
  <si>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</si>
  <si>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</si>
  <si>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</si>
  <si>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</si>
  <si>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</si>
  <si>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</si>
  <si>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 xml:space="preserve">APRIL </t>
  </si>
  <si>
    <t>MAY</t>
  </si>
  <si>
    <t>JUNE</t>
  </si>
  <si>
    <t>(UVDS franachise @ CFL April)</t>
  </si>
  <si>
    <t>(UVDS franachise @ CFL May)</t>
  </si>
  <si>
    <t>(UVDS franachise @ CFL June)</t>
  </si>
  <si>
    <t xml:space="preserve"> </t>
  </si>
  <si>
    <t>(UVDS franachise @ CFL Totals)</t>
  </si>
  <si>
    <t>SECOND QUARTER 2007</t>
  </si>
  <si>
    <t>SECOND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</si>
</sst>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2" fontId="8" fillId="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CFL%202007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</sheetNames>
    <sheetDataSet>
      <sheetData sheetId="3">
        <row r="6">
          <cell r="D6">
            <v>2064.64</v>
          </cell>
        </row>
        <row r="7">
          <cell r="D7">
            <v>2845.54</v>
          </cell>
        </row>
        <row r="45">
          <cell r="E45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5">
          <cell r="E45">
            <v>36.6961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workbookViewId="0" topLeftCell="G1">
      <selection activeCell="G1" sqref="G1"/>
    </sheetView>
  </sheetViews>
  <sheetFormatPr defaultColWidth="9.140625" defaultRowHeight="12.75"/>
  <cols>
    <col min="1" max="1" width="38.28125" style="0" hidden="1" customWidth="1"/>
    <col min="2" max="2" width="19.28125" style="0" hidden="1" customWidth="1"/>
    <col min="3" max="6" width="15.8515625" style="0" hidden="1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8515625" style="0" hidden="1" customWidth="1"/>
    <col min="22" max="22" width="37.7109375" style="0" hidden="1" customWidth="1"/>
    <col min="23" max="23" width="17.57421875" style="0" hidden="1" customWidth="1"/>
    <col min="24" max="27" width="15.8515625" style="0" hidden="1" customWidth="1"/>
    <col min="28" max="28" width="9.140625" style="0" hidden="1" customWidth="1"/>
    <col min="29" max="34" width="0" style="0" hidden="1" customWidth="1"/>
  </cols>
  <sheetData>
    <row r="1" spans="1:27" ht="24">
      <c r="A1" s="39" t="s">
        <v>0</v>
      </c>
      <c r="B1" s="39"/>
      <c r="C1" s="39"/>
      <c r="D1" s="2"/>
      <c r="E1" s="2"/>
      <c r="F1" s="2"/>
      <c r="H1" s="39" t="s">
        <v>0</v>
      </c>
      <c r="I1" s="39"/>
      <c r="J1" s="39"/>
      <c r="K1" s="2"/>
      <c r="L1" s="2"/>
      <c r="M1" s="2"/>
      <c r="O1" s="39" t="s">
        <v>0</v>
      </c>
      <c r="P1" s="39"/>
      <c r="Q1" s="39"/>
      <c r="R1" s="2"/>
      <c r="S1" s="2"/>
      <c r="T1" s="2"/>
      <c r="V1" s="39"/>
      <c r="W1" s="39"/>
      <c r="X1" s="39"/>
      <c r="Y1" s="2"/>
      <c r="Z1" s="2"/>
      <c r="AA1" s="2"/>
    </row>
    <row r="2" spans="1:27" ht="24">
      <c r="A2" s="39" t="s">
        <v>1</v>
      </c>
      <c r="B2" s="39"/>
      <c r="C2" s="39"/>
      <c r="D2" s="2"/>
      <c r="E2" s="2"/>
      <c r="F2" s="2"/>
      <c r="H2" s="39" t="s">
        <v>1</v>
      </c>
      <c r="I2" s="39"/>
      <c r="J2" s="39"/>
      <c r="K2" s="2"/>
      <c r="L2" s="2"/>
      <c r="M2" s="2"/>
      <c r="O2" s="39" t="s">
        <v>1</v>
      </c>
      <c r="P2" s="39"/>
      <c r="Q2" s="39"/>
      <c r="R2" s="2"/>
      <c r="S2" s="2"/>
      <c r="T2" s="2"/>
      <c r="V2" s="39"/>
      <c r="W2" s="39"/>
      <c r="X2" s="39"/>
      <c r="Y2" s="2"/>
      <c r="Z2" s="2"/>
      <c r="AA2" s="2"/>
    </row>
    <row r="3" spans="1:27" s="35" customFormat="1" ht="22.5">
      <c r="A3" s="40" t="s">
        <v>43</v>
      </c>
      <c r="B3" s="40"/>
      <c r="C3" s="40"/>
      <c r="D3" s="3"/>
      <c r="E3" s="3"/>
      <c r="F3" s="3"/>
      <c r="H3" s="40" t="s">
        <v>43</v>
      </c>
      <c r="I3" s="40"/>
      <c r="J3" s="40"/>
      <c r="K3" s="3"/>
      <c r="L3" s="3"/>
      <c r="M3" s="3"/>
      <c r="O3" s="40" t="s">
        <v>43</v>
      </c>
      <c r="P3" s="40"/>
      <c r="Q3" s="40"/>
      <c r="R3" s="3"/>
      <c r="S3" s="3"/>
      <c r="T3" s="3"/>
      <c r="V3" s="40" t="s">
        <v>44</v>
      </c>
      <c r="W3" s="40"/>
      <c r="X3" s="40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1" t="s">
        <v>35</v>
      </c>
      <c r="C5" s="41"/>
      <c r="D5" s="41"/>
      <c r="E5" s="5"/>
      <c r="F5" s="5"/>
      <c r="H5" s="4"/>
      <c r="I5" s="41" t="s">
        <v>36</v>
      </c>
      <c r="J5" s="41"/>
      <c r="K5" s="41"/>
      <c r="L5" s="5"/>
      <c r="M5" s="5"/>
      <c r="O5" s="4"/>
      <c r="P5" s="41" t="s">
        <v>37</v>
      </c>
      <c r="Q5" s="41"/>
      <c r="R5" s="41"/>
      <c r="S5" s="5"/>
      <c r="T5" s="5"/>
      <c r="V5" s="4"/>
      <c r="W5" s="41"/>
      <c r="X5" s="41"/>
      <c r="Y5" s="41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38">
        <f>'[1]BP APRIL'!$E$45</f>
        <v>29.0514</v>
      </c>
      <c r="G8" s="34"/>
      <c r="H8" s="11"/>
      <c r="I8" s="11"/>
      <c r="J8" s="11"/>
      <c r="K8" s="38">
        <f>'[1]BP MAY'!$D$5</f>
        <v>946.62</v>
      </c>
      <c r="L8" s="11"/>
      <c r="M8" s="38">
        <f>'[1]BP MAY'!$E$45</f>
        <v>36.6961</v>
      </c>
      <c r="N8" s="34"/>
      <c r="O8" s="11"/>
      <c r="P8" s="11"/>
      <c r="Q8" s="11"/>
      <c r="R8" s="12">
        <v>762.46</v>
      </c>
      <c r="S8" s="11"/>
      <c r="T8" s="12">
        <v>34.76</v>
      </c>
      <c r="V8" s="11"/>
      <c r="W8" s="11"/>
      <c r="X8" s="11"/>
      <c r="Y8" s="12">
        <f>D8+K8+R8</f>
        <v>2474.7</v>
      </c>
      <c r="Z8" s="11"/>
      <c r="AA8" s="12">
        <f>F8+M8+T8</f>
        <v>100.5075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V9" s="13" t="s">
        <v>4</v>
      </c>
      <c r="W9" s="14">
        <f>SUM(B9+I9+P9)</f>
        <v>3630</v>
      </c>
      <c r="X9" s="15">
        <f>W9/W$42</f>
        <v>0.548586972948466</v>
      </c>
      <c r="Y9" s="16">
        <f>Y$8*X9</f>
        <v>1357.5881819555689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V10" s="13" t="s">
        <v>5</v>
      </c>
      <c r="W10" s="14">
        <f aca="true" t="shared" si="6" ref="W10:W18">SUM(B10+I10+P10)</f>
        <v>1600</v>
      </c>
      <c r="X10" s="15">
        <f aca="true" t="shared" si="7" ref="X10:X16">W10/W$42</f>
        <v>0.24180142058334592</v>
      </c>
      <c r="Y10" s="16">
        <f aca="true" t="shared" si="8" ref="Y10:Y16">Y$8*X10</f>
        <v>598.3859755176061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V11" s="18" t="s">
        <v>6</v>
      </c>
      <c r="W11" s="14">
        <f t="shared" si="6"/>
        <v>519</v>
      </c>
      <c r="X11" s="15">
        <f t="shared" si="7"/>
        <v>0.07843433580172283</v>
      </c>
      <c r="Y11" s="16">
        <f t="shared" si="8"/>
        <v>194.10145080852348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V12" s="18" t="s">
        <v>7</v>
      </c>
      <c r="W12" s="14">
        <f t="shared" si="6"/>
        <v>143</v>
      </c>
      <c r="X12" s="15">
        <f t="shared" si="7"/>
        <v>0.021611001964636542</v>
      </c>
      <c r="Y12" s="16">
        <f t="shared" si="8"/>
        <v>53.48074656188604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V13" s="18" t="s">
        <v>8</v>
      </c>
      <c r="W13" s="14">
        <f t="shared" si="6"/>
        <v>93</v>
      </c>
      <c r="X13" s="15">
        <f t="shared" si="7"/>
        <v>0.014054707571406982</v>
      </c>
      <c r="Y13" s="16">
        <f t="shared" si="8"/>
        <v>34.78118482696085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V14" s="13" t="s">
        <v>9</v>
      </c>
      <c r="W14" s="14">
        <f t="shared" si="6"/>
        <v>96</v>
      </c>
      <c r="X14" s="15">
        <f t="shared" si="7"/>
        <v>0.014508085235000755</v>
      </c>
      <c r="Y14" s="16">
        <f t="shared" si="8"/>
        <v>35.90315853105637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V15" s="18" t="s">
        <v>10</v>
      </c>
      <c r="W15" s="14">
        <f t="shared" si="6"/>
        <v>107</v>
      </c>
      <c r="X15" s="15">
        <f t="shared" si="7"/>
        <v>0.01617047000151126</v>
      </c>
      <c r="Y15" s="16">
        <f t="shared" si="8"/>
        <v>40.01706211273991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V16" s="18" t="s">
        <v>11</v>
      </c>
      <c r="W16" s="14">
        <f t="shared" si="6"/>
        <v>49</v>
      </c>
      <c r="X16" s="15">
        <f t="shared" si="7"/>
        <v>0.007405168505364969</v>
      </c>
      <c r="Y16" s="16">
        <f t="shared" si="8"/>
        <v>18.325570500226686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V18" s="19" t="s">
        <v>30</v>
      </c>
      <c r="W18" s="14">
        <f t="shared" si="6"/>
        <v>6237</v>
      </c>
      <c r="X18" s="15">
        <f>SUM(X9:X17)</f>
        <v>0.9425721626114554</v>
      </c>
      <c r="Y18" s="17"/>
      <c r="Z18" s="21">
        <f>Y$8*X18</f>
        <v>2332.5833308145684</v>
      </c>
      <c r="AA18" s="21">
        <f>AA$8*X18</f>
        <v>94.73557163367084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V21" s="13" t="s">
        <v>12</v>
      </c>
      <c r="W21" s="14">
        <f>B21+I21+P21</f>
        <v>346</v>
      </c>
      <c r="X21" s="15">
        <f>W21/W$42</f>
        <v>0.05228955720114856</v>
      </c>
      <c r="Y21" s="16">
        <f>Y$8*X21</f>
        <v>129.40096720568232</v>
      </c>
      <c r="Z21" s="17"/>
      <c r="AA21" s="36">
        <f>AA$8*X21</f>
        <v>5.255492670394438</v>
      </c>
    </row>
    <row r="22" spans="1:27" ht="18">
      <c r="A22" s="13"/>
      <c r="B22" s="14"/>
      <c r="C22" s="15"/>
      <c r="D22" s="16" t="s">
        <v>41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V23" s="23" t="s">
        <v>31</v>
      </c>
      <c r="W23" s="14">
        <f>SUM(W20:W22)</f>
        <v>346</v>
      </c>
      <c r="X23" s="15">
        <f>SUM(X20:X22)</f>
        <v>0.05228955720114856</v>
      </c>
      <c r="Y23" s="16"/>
      <c r="Z23" s="21">
        <f>Y$8*X23</f>
        <v>129.40096720568232</v>
      </c>
      <c r="AA23" s="21">
        <f>AA$8*X23</f>
        <v>5.255492670394438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41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0.0001511258878645912</v>
      </c>
      <c r="Y25" s="16">
        <f aca="true" t="shared" si="16" ref="Y25:Y31">Y$8*X25</f>
        <v>0.3739912346985038</v>
      </c>
      <c r="Z25" s="17"/>
      <c r="AA25" s="36">
        <f>AA$8*X25</f>
        <v>0.015189285174550399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0.0001511258878645912</v>
      </c>
      <c r="Y27" s="16">
        <f t="shared" si="16"/>
        <v>0.3739912346985038</v>
      </c>
      <c r="Z27" s="17"/>
      <c r="AA27" s="36">
        <f t="shared" si="21"/>
        <v>0.015189285174550399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0.0001511258878645912</v>
      </c>
      <c r="Y28" s="16">
        <f t="shared" si="16"/>
        <v>0.3739912346985038</v>
      </c>
      <c r="Z28" s="17"/>
      <c r="AA28" s="36">
        <f t="shared" si="21"/>
        <v>0.015189285174550399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0.0001511258878645912</v>
      </c>
      <c r="Y29" s="16">
        <f t="shared" si="16"/>
        <v>0.3739912346985038</v>
      </c>
      <c r="Z29" s="17"/>
      <c r="AA29" s="36">
        <f t="shared" si="21"/>
        <v>0.015189285174550399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V31" s="13" t="s">
        <v>18</v>
      </c>
      <c r="W31" s="14">
        <f t="shared" si="20"/>
        <v>2</v>
      </c>
      <c r="X31" s="15">
        <f t="shared" si="15"/>
        <v>0.0003022517757291824</v>
      </c>
      <c r="Y31" s="16">
        <f t="shared" si="16"/>
        <v>0.7479824693970076</v>
      </c>
      <c r="Z31" s="17"/>
      <c r="AA31" s="36">
        <f t="shared" si="21"/>
        <v>0.030378570349100797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41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41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V33" s="24" t="s">
        <v>19</v>
      </c>
      <c r="W33" s="14">
        <f>SUM(W25:W32)</f>
        <v>6</v>
      </c>
      <c r="X33" s="15">
        <f>SUM(X25:X32)</f>
        <v>0.0009067553271875472</v>
      </c>
      <c r="Y33" s="16"/>
      <c r="Z33" s="21">
        <f>Y$8*X33</f>
        <v>2.243947408191023</v>
      </c>
      <c r="AA33" s="21">
        <f>AA$8*X33</f>
        <v>0.09113571104730239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1</v>
      </c>
      <c r="Q35" s="15">
        <f>P35/P$42</f>
        <v>1</v>
      </c>
      <c r="R35" s="16">
        <f>R$8*Q35</f>
        <v>762.46</v>
      </c>
      <c r="S35" s="17"/>
      <c r="T35" s="16"/>
      <c r="V35" s="13" t="s">
        <v>20</v>
      </c>
      <c r="W35" s="14">
        <f>B35+I35+P35</f>
        <v>3</v>
      </c>
      <c r="X35" s="15">
        <f>W35/W$42</f>
        <v>0.0004533776635937736</v>
      </c>
      <c r="Y35" s="16">
        <f>Y$8*X35</f>
        <v>1.1219737040955116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0</v>
      </c>
      <c r="Q36" s="15">
        <f>P36/P$42</f>
        <v>0</v>
      </c>
      <c r="R36" s="16">
        <f>R$8*Q36</f>
        <v>0</v>
      </c>
      <c r="S36" s="17"/>
      <c r="T36" s="36">
        <f>T$8*Q36</f>
        <v>0</v>
      </c>
      <c r="V36" s="13" t="s">
        <v>21</v>
      </c>
      <c r="W36" s="14">
        <f>B36+I36+P36</f>
        <v>11</v>
      </c>
      <c r="X36" s="15">
        <f>W36/W$42</f>
        <v>0.0016623847665105033</v>
      </c>
      <c r="Y36" s="16">
        <f>Y$8*X36</f>
        <v>4.113903581683542</v>
      </c>
      <c r="Z36" s="17"/>
      <c r="AA36" s="36">
        <f>AA$8*X36</f>
        <v>0.1670821369200544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V37" s="13" t="s">
        <v>22</v>
      </c>
      <c r="W37" s="14">
        <f>B37+I37+P37</f>
        <v>13</v>
      </c>
      <c r="X37" s="15">
        <f>W37/W$42</f>
        <v>0.0019646365422396855</v>
      </c>
      <c r="Y37" s="16">
        <f>Y$8*X37</f>
        <v>4.86188605108055</v>
      </c>
      <c r="Z37" s="17"/>
      <c r="AA37" s="36">
        <f>AA$8*X37</f>
        <v>0.19746070726915518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0.0001511258878645912</v>
      </c>
      <c r="Y38" s="16">
        <f>Y$8*X38</f>
        <v>0.3739912346985038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41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762.46</v>
      </c>
      <c r="T40" s="21">
        <f>T$8*Q40</f>
        <v>34.76</v>
      </c>
      <c r="V40" s="24" t="s">
        <v>24</v>
      </c>
      <c r="W40" s="14">
        <f>SUM(W35:W39)</f>
        <v>28</v>
      </c>
      <c r="X40" s="15">
        <f>SUM(X35:X39)</f>
        <v>0.004231524860208554</v>
      </c>
      <c r="Y40" s="17"/>
      <c r="Z40" s="21">
        <f>Y$8*X40</f>
        <v>10.471754571558108</v>
      </c>
      <c r="AA40" s="21">
        <f>AA$8*X40</f>
        <v>0.4252999848874112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762.46</v>
      </c>
      <c r="S42" s="28">
        <f>SUM(S9:S41)</f>
        <v>762.46</v>
      </c>
      <c r="T42" s="28">
        <f>SUM(T18+T23+T33+T40)</f>
        <v>34.76</v>
      </c>
      <c r="V42" s="25" t="s">
        <v>32</v>
      </c>
      <c r="W42" s="26">
        <f>SUM(W40,W33,W23,W18)</f>
        <v>6617</v>
      </c>
      <c r="X42" s="27">
        <f>X18+X23+X33+X40</f>
        <v>1</v>
      </c>
      <c r="Y42" s="28">
        <f>SUM(Y9:Y41)</f>
        <v>2474.7000000000003</v>
      </c>
      <c r="Z42" s="28">
        <f>SUM(Z9:Z41)</f>
        <v>2474.7</v>
      </c>
      <c r="AA42" s="28">
        <f>SUM(AA18+AA23+AA33+AA40)</f>
        <v>100.5075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v>3621.33</v>
      </c>
      <c r="T44" s="6"/>
      <c r="V44" s="13" t="s">
        <v>34</v>
      </c>
      <c r="W44" s="31"/>
      <c r="X44" s="31"/>
      <c r="Y44" s="31"/>
      <c r="Z44" s="28">
        <f>E44+L44+S44</f>
        <v>9765.73</v>
      </c>
      <c r="AA44" s="6"/>
    </row>
    <row r="45" spans="1:27" ht="15.75">
      <c r="A45" s="32" t="s">
        <v>38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39</v>
      </c>
      <c r="I45" s="28">
        <f>'[1]BP MAY'!$D$6</f>
        <v>2352.24</v>
      </c>
      <c r="J45" s="33"/>
      <c r="K45" s="31"/>
      <c r="L45" s="28"/>
      <c r="M45" s="6"/>
      <c r="N45" s="34"/>
      <c r="O45" s="32" t="s">
        <v>40</v>
      </c>
      <c r="P45" s="37">
        <v>2858.87</v>
      </c>
      <c r="Q45" s="33"/>
      <c r="R45" s="31"/>
      <c r="S45" s="28"/>
      <c r="T45" s="6"/>
      <c r="V45" s="32" t="s">
        <v>42</v>
      </c>
      <c r="W45" s="26">
        <f>B45+I45+P45</f>
        <v>7275.749999999999</v>
      </c>
      <c r="X45" s="33"/>
      <c r="Y45" s="31"/>
      <c r="Z45" s="28"/>
      <c r="AA45" s="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2007-06-05T23:31:45Z</cp:lastPrinted>
  <dcterms:created xsi:type="dcterms:W3CDTF">2007-02-07T00:13:27Z</dcterms:created>
  <dcterms:modified xsi:type="dcterms:W3CDTF">2007-06-12T17:26:41Z</dcterms:modified>
  <cp:category/>
  <cp:version/>
  <cp:contentType/>
  <cp:contentStatus/>
</cp:coreProperties>
</file>