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7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<sst xmlns="http://schemas.openxmlformats.org/spreadsheetml/2006/main" count="130" uniqueCount="48">
  <si>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</si>
  <si>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</si>
  <si>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</si>
  <si>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</si>
  <si>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</si>
  <si>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</si>
  <si>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</si>
  <si>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</si>
  <si>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</si>
  <si>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</si>
  <si>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</si>
  <si>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</si>
  <si>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</si>
  <si>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</si>
  <si>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</si>
  <si>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</si>
  <si>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</si>
  <si>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</si>
  <si>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</si>
  <si>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</si>
  <si>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</si>
  <si>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</si>
  <si>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</si>
  <si>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</si>
  <si>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</si>
  <si>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</si>
  <si>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</si>
  <si>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</si>
  <si>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>SCRAP METAL HOPPER</t>
  </si>
  <si>
    <t xml:space="preserve">TRASH  -  BALED  </t>
  </si>
  <si>
    <t>ALL BALED TOTALS</t>
  </si>
  <si>
    <t>UPPER VALLEY DISPOSAL SERVICE</t>
  </si>
  <si>
    <t>**BASED ON MATERIAL SHIPPED</t>
  </si>
  <si>
    <t>SINGLE STREAM ( CURBSIDE ) BALE REPORT</t>
  </si>
  <si>
    <t>Residue Trash as % of  Total</t>
  </si>
  <si>
    <r>
      <t>METALS/PLASTICS/OTHER</t>
    </r>
    <r>
      <rPr>
        <b/>
        <sz val="16"/>
        <color indexed="12"/>
        <rFont val="Arial"/>
        <family val="2"/>
      </rPr>
      <t>*</t>
    </r>
  </si>
  <si>
    <r>
      <t>UVR DROP OFF</t>
    </r>
    <r>
      <rPr>
        <b/>
        <sz val="16"/>
        <color indexed="12"/>
        <rFont val="Arial"/>
        <family val="2"/>
      </rPr>
      <t>***</t>
    </r>
  </si>
  <si>
    <t>*</t>
  </si>
  <si>
    <t>Others=</t>
  </si>
  <si>
    <t>***</t>
  </si>
  <si>
    <t>Includes all CRV and non CRV (cardboard, paper, glass, plastic, aluminum/metals)</t>
  </si>
  <si>
    <t>Includes all oil, batteries, tires, CRT/TV's, electronic waste</t>
  </si>
  <si>
    <r>
      <t>UVR BUYBACK / DROP OFF</t>
    </r>
    <r>
      <rPr>
        <b/>
        <sz val="16"/>
        <color indexed="12"/>
        <rFont val="Arial"/>
        <family val="2"/>
      </rPr>
      <t>**</t>
    </r>
  </si>
  <si>
    <t>TONS OF POMACE</t>
  </si>
  <si>
    <t>Totals 2007</t>
  </si>
  <si>
    <t>CHIP &amp; GRIND</t>
  </si>
  <si>
    <t>UVDS CHIP &amp; GRIND</t>
  </si>
  <si>
    <t>UVR &amp; UVDS COMMERCIAL RECYCLABLES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</si>
</sst>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  <numFmt numFmtId="168" formatCode="0.000"/>
    <numFmt numFmtId="169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9" fontId="8" fillId="2" borderId="1" xfId="2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2" fontId="6" fillId="2" borderId="5" xfId="0" applyNumberFormat="1" applyFont="1" applyFill="1" applyBorder="1" applyAlignment="1">
      <alignment horizontal="center"/>
    </xf>
    <xf numFmtId="9" fontId="8" fillId="2" borderId="3" xfId="0" applyNumberFormat="1" applyFont="1" applyFill="1" applyBorder="1" applyAlignment="1">
      <alignment horizontal="center"/>
    </xf>
    <xf numFmtId="10" fontId="8" fillId="2" borderId="6" xfId="0" applyNumberFormat="1" applyFont="1" applyFill="1" applyBorder="1" applyAlignment="1">
      <alignment horizontal="center"/>
    </xf>
    <xf numFmtId="10" fontId="8" fillId="2" borderId="7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07%20SS%20UPPER%20VALLEY%20RECYCLING%20PLANT%20DAILY%20REPORT%20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2007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07%20ROUTE%20#83%20(GW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zneuman\My%20Documents\Commodities\COMMODITIES\2007%20SALES%20AND%20SHIPPED%20COMOD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07"/>
      <sheetName val="FEB 07"/>
      <sheetName val="MARCH 07"/>
      <sheetName val="APRIL 07"/>
      <sheetName val="MAY 07"/>
      <sheetName val="JUNE 07"/>
      <sheetName val="JULY 07"/>
      <sheetName val="AUG 07"/>
      <sheetName val="SEPT 07"/>
      <sheetName val="OCT 07"/>
      <sheetName val="NOV 07"/>
      <sheetName val="DEC 07"/>
      <sheetName val="06 YR TOTALS"/>
      <sheetName val="06 TOTALS LESS TRASH"/>
      <sheetName val="Sheet1"/>
    </sheetNames>
    <sheetDataSet>
      <sheetData sheetId="0">
        <row r="4">
          <cell r="AY4">
            <v>0.15845960286636399</v>
          </cell>
        </row>
        <row r="6">
          <cell r="AY6">
            <v>0.0033696187298287842</v>
          </cell>
        </row>
        <row r="8">
          <cell r="AY8">
            <v>0.055139215579016465</v>
          </cell>
        </row>
        <row r="10">
          <cell r="AY10">
            <v>0.24015097642360922</v>
          </cell>
        </row>
        <row r="12">
          <cell r="AY12">
            <v>0</v>
          </cell>
        </row>
        <row r="14">
          <cell r="AY14">
            <v>0</v>
          </cell>
        </row>
        <row r="16">
          <cell r="AY16">
            <v>0.009189869263169411</v>
          </cell>
        </row>
        <row r="18">
          <cell r="AY18">
            <v>0.017296646791751</v>
          </cell>
        </row>
        <row r="20">
          <cell r="AY20">
            <v>0.006684535856900608</v>
          </cell>
        </row>
        <row r="22">
          <cell r="AY22">
            <v>0.017395109676713528</v>
          </cell>
        </row>
        <row r="24">
          <cell r="AY24">
            <v>0.012089054209288333</v>
          </cell>
        </row>
        <row r="26">
          <cell r="AY26">
            <v>0.007111208358404902</v>
          </cell>
        </row>
        <row r="28">
          <cell r="AY28">
            <v>0</v>
          </cell>
        </row>
        <row r="31">
          <cell r="AY31">
            <v>0.18735298944259068</v>
          </cell>
        </row>
        <row r="32">
          <cell r="AY32">
            <v>0.07111208358404901</v>
          </cell>
        </row>
        <row r="35">
          <cell r="AY35">
            <v>0.006564192330835294</v>
          </cell>
        </row>
        <row r="37">
          <cell r="AY37">
            <v>0.13916087741370822</v>
          </cell>
        </row>
      </sheetData>
      <sheetData sheetId="1">
        <row r="4">
          <cell r="AW4">
            <v>0.15106275842015304</v>
          </cell>
        </row>
        <row r="6">
          <cell r="AW6">
            <v>0.0032765725065779677</v>
          </cell>
        </row>
        <row r="8">
          <cell r="AW8">
            <v>0.07307749590428438</v>
          </cell>
        </row>
        <row r="10">
          <cell r="AW10">
            <v>0.288380933468557</v>
          </cell>
        </row>
        <row r="12">
          <cell r="AW12">
            <v>0</v>
          </cell>
        </row>
        <row r="14">
          <cell r="AW14">
            <v>0.0027659378302281545</v>
          </cell>
        </row>
        <row r="16">
          <cell r="AW16">
            <v>0.012907709874398054</v>
          </cell>
        </row>
        <row r="18">
          <cell r="AW18">
            <v>0.02374451245026631</v>
          </cell>
        </row>
        <row r="20">
          <cell r="AW20">
            <v>0.007999943262813738</v>
          </cell>
        </row>
        <row r="22">
          <cell r="AW22">
            <v>0.0127800512053106</v>
          </cell>
        </row>
        <row r="24">
          <cell r="AW24">
            <v>0.0101417720441699</v>
          </cell>
        </row>
        <row r="26">
          <cell r="AW26">
            <v>0.004609896383713591</v>
          </cell>
        </row>
        <row r="28">
          <cell r="AW28">
            <v>0</v>
          </cell>
        </row>
        <row r="31">
          <cell r="AW31">
            <v>0.19148800363117993</v>
          </cell>
        </row>
        <row r="32">
          <cell r="AW32">
            <v>0.07269451989702201</v>
          </cell>
        </row>
        <row r="35">
          <cell r="AW35">
            <v>0.011170133545152162</v>
          </cell>
        </row>
        <row r="37">
          <cell r="AW37">
            <v>0.13389975957617323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-07"/>
      <sheetName val="FEB-07"/>
      <sheetName val="MAR-07"/>
      <sheetName val="APR-07"/>
      <sheetName val="MAY-07"/>
      <sheetName val="JUN-07"/>
      <sheetName val="JUL-07"/>
      <sheetName val="AUG-07"/>
      <sheetName val="SEPT-07"/>
      <sheetName val="OCT-07"/>
      <sheetName val="NOV-07"/>
      <sheetName val="DEC-07"/>
      <sheetName val="2006 YR TOTAL"/>
    </sheetNames>
    <sheetDataSet>
      <sheetData sheetId="0">
        <row r="81">
          <cell r="AE81">
            <v>343.62</v>
          </cell>
        </row>
      </sheetData>
      <sheetData sheetId="1">
        <row r="93">
          <cell r="AD93">
            <v>308.37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-07"/>
      <sheetName val="FEB-07"/>
      <sheetName val="MAR-07"/>
      <sheetName val="APRIL-07"/>
      <sheetName val="MAY-07"/>
      <sheetName val="JUNE-07"/>
      <sheetName val="JULY-07"/>
      <sheetName val="AUG-07"/>
      <sheetName val="SEPT-07"/>
      <sheetName val="OCT-07"/>
      <sheetName val="NOV-07"/>
      <sheetName val="DEC-07"/>
      <sheetName val="6 MONTHS TOTALS"/>
    </sheetNames>
    <sheetDataSet>
      <sheetData sheetId="1">
        <row r="10">
          <cell r="AC10">
            <v>81.92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E-WASTE NO $$"/>
      <sheetName val="CRT UVR"/>
      <sheetName val="CRA GLASS"/>
      <sheetName val="CUSTOM ALLOY INDUSTRIAL"/>
      <sheetName val="DRIP HOSE"/>
      <sheetName val="E-RECYCLING"/>
      <sheetName val="MISC"/>
      <sheetName val="NORTHERN PAPER"/>
      <sheetName val="NORTHERN PAPER SLR"/>
      <sheetName val="RECYCLE ZONE"/>
      <sheetName val="STD IRON"/>
      <sheetName val="S&amp;P RECYCLE"/>
      <sheetName val="SMURFIT"/>
      <sheetName val="STRATEGIC "/>
      <sheetName val="STRATEGIC SLR"/>
      <sheetName val="SCHNITZER STEEL"/>
      <sheetName val="TALCO"/>
      <sheetName val="TAS EXPRESS"/>
      <sheetName val="TREX"/>
      <sheetName val="WASTE RECOVERY WEST"/>
      <sheetName val="WOODLAND POWER"/>
    </sheetNames>
    <sheetDataSet>
      <sheetData sheetId="1">
        <row r="11">
          <cell r="C11">
            <v>46.28</v>
          </cell>
        </row>
      </sheetData>
      <sheetData sheetId="10">
        <row r="58">
          <cell r="C58">
            <v>268.26</v>
          </cell>
        </row>
      </sheetData>
      <sheetData sheetId="11">
        <row r="7">
          <cell r="E7">
            <v>21</v>
          </cell>
        </row>
      </sheetData>
      <sheetData sheetId="14">
        <row r="16">
          <cell r="D16">
            <v>73.51</v>
          </cell>
        </row>
      </sheetData>
      <sheetData sheetId="16">
        <row r="7">
          <cell r="C7">
            <v>20.68</v>
          </cell>
        </row>
      </sheetData>
      <sheetData sheetId="17">
        <row r="13">
          <cell r="C13">
            <v>18.11</v>
          </cell>
        </row>
      </sheetData>
      <sheetData sheetId="19">
        <row r="55">
          <cell r="D55">
            <v>363.25</v>
          </cell>
        </row>
      </sheetData>
      <sheetData sheetId="20">
        <row r="15">
          <cell r="C15">
            <v>266.53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hidden="1" customWidth="1"/>
    <col min="9" max="10" width="9.421875" style="0" hidden="1" customWidth="1"/>
    <col min="11" max="12" width="9.140625" style="0" hidden="1" customWidth="1"/>
    <col min="13" max="13" width="9.28125" style="0" hidden="1" customWidth="1"/>
    <col min="14" max="14" width="10.140625" style="0" hidden="1" customWidth="1"/>
    <col min="15" max="15" width="9.28125" style="0" hidden="1" customWidth="1"/>
    <col min="16" max="16" width="9.140625" style="0" hidden="1" customWidth="1"/>
    <col min="17" max="17" width="29.7109375" style="0" hidden="1" customWidth="1"/>
    <col min="18" max="18" width="10.8515625" style="0" hidden="1" customWidth="1"/>
    <col min="19" max="19" width="9.7109375" style="0" hidden="1" customWidth="1"/>
    <col min="20" max="20" width="10.421875" style="0" hidden="1" customWidth="1"/>
    <col min="21" max="21" width="9.7109375" style="0" hidden="1" customWidth="1"/>
    <col min="22" max="29" width="9.140625" style="0" hidden="1" customWidth="1"/>
    <col min="30" max="30" width="11.421875" style="0" customWidth="1"/>
    <col min="31" max="32" width="9.140625" style="63" customWidth="1"/>
  </cols>
  <sheetData>
    <row r="1" spans="1:32" s="33" customFormat="1" ht="15.75">
      <c r="A1" s="43" t="s">
        <v>31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31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3" customFormat="1" ht="15.75">
      <c r="A2" s="43" t="s">
        <v>33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33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50">
        <v>2007</v>
      </c>
      <c r="B3" s="48"/>
      <c r="C3" s="49"/>
      <c r="D3" s="11">
        <v>39089</v>
      </c>
      <c r="E3" s="11">
        <v>39089</v>
      </c>
      <c r="F3" s="11">
        <v>39120</v>
      </c>
      <c r="G3" s="11">
        <v>39120</v>
      </c>
      <c r="H3" s="11">
        <v>39148</v>
      </c>
      <c r="I3" s="11">
        <v>39148</v>
      </c>
      <c r="J3" s="11">
        <v>39179</v>
      </c>
      <c r="K3" s="11">
        <v>39179</v>
      </c>
      <c r="L3" s="11">
        <v>39209</v>
      </c>
      <c r="M3" s="11">
        <v>39209</v>
      </c>
      <c r="N3" s="11">
        <v>39240</v>
      </c>
      <c r="O3" s="11">
        <v>39240</v>
      </c>
      <c r="P3" s="9"/>
      <c r="Q3" s="10"/>
      <c r="R3" s="11">
        <v>39270</v>
      </c>
      <c r="S3" s="11">
        <v>39270</v>
      </c>
      <c r="T3" s="11">
        <v>39301</v>
      </c>
      <c r="U3" s="11">
        <v>39301</v>
      </c>
      <c r="V3" s="11">
        <v>39332</v>
      </c>
      <c r="W3" s="11">
        <v>39332</v>
      </c>
      <c r="X3" s="11">
        <v>39362</v>
      </c>
      <c r="Y3" s="11">
        <v>39362</v>
      </c>
      <c r="Z3" s="11">
        <v>39393</v>
      </c>
      <c r="AA3" s="11">
        <v>39393</v>
      </c>
      <c r="AB3" s="11">
        <v>39423</v>
      </c>
      <c r="AC3" s="11">
        <v>39423</v>
      </c>
      <c r="AD3" s="11" t="s">
        <v>44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'[2]JAN-07'!$AE$81*'[1]JAN 07'!$AY4</f>
        <v>54.44988873694</v>
      </c>
      <c r="E5" s="17">
        <f>SUM(D5/D37)</f>
        <v>0.20009670511846378</v>
      </c>
      <c r="F5" s="16">
        <f>'[2]FEB-07'!$AD$93*'[1]FEB 07'!$AW4</f>
        <v>46.5832228140226</v>
      </c>
      <c r="G5" s="17">
        <f>SUM(F5/F37)</f>
        <v>0.17441717640700616</v>
      </c>
      <c r="H5" s="68">
        <v>0</v>
      </c>
      <c r="I5" s="17" t="e">
        <f>SUM(H5/H37)</f>
        <v>#DIV/0!</v>
      </c>
      <c r="J5" s="68">
        <v>0</v>
      </c>
      <c r="K5" s="17" t="e">
        <f>SUM(J5/J37)</f>
        <v>#DIV/0!</v>
      </c>
      <c r="L5" s="68">
        <v>0</v>
      </c>
      <c r="M5" s="17" t="e">
        <f>SUM(L5/L37)</f>
        <v>#DIV/0!</v>
      </c>
      <c r="N5" s="68">
        <v>0</v>
      </c>
      <c r="O5" s="17" t="e">
        <f>SUM(N5/N37)</f>
        <v>#DIV/0!</v>
      </c>
      <c r="P5" s="12">
        <v>1</v>
      </c>
      <c r="Q5" s="5" t="s">
        <v>24</v>
      </c>
      <c r="R5" s="68">
        <v>0</v>
      </c>
      <c r="S5" s="17" t="e">
        <f>SUM(R5/R37)</f>
        <v>#DIV/0!</v>
      </c>
      <c r="T5" s="68">
        <v>0</v>
      </c>
      <c r="U5" s="17" t="e">
        <f>SUM(T5/T37)</f>
        <v>#DIV/0!</v>
      </c>
      <c r="V5" s="68">
        <v>0</v>
      </c>
      <c r="W5" s="17" t="e">
        <f>SUM(V5/V37)</f>
        <v>#DIV/0!</v>
      </c>
      <c r="X5" s="68">
        <v>0</v>
      </c>
      <c r="Y5" s="17" t="e">
        <f>SUM(X5/X37)</f>
        <v>#DIV/0!</v>
      </c>
      <c r="Z5" s="68">
        <v>0</v>
      </c>
      <c r="AA5" s="17" t="e">
        <f>SUM(Z5/Z37)</f>
        <v>#DIV/0!</v>
      </c>
      <c r="AB5" s="68">
        <v>0</v>
      </c>
      <c r="AC5" s="17" t="e">
        <f>SUM(AB5/AB37)</f>
        <v>#DIV/0!</v>
      </c>
      <c r="AD5" s="16">
        <f>SUM(D5+F5+H5+J5+L5+N5+R5+T5+V5+X5+Z5+AB5)</f>
        <v>101.03311155096259</v>
      </c>
      <c r="AE5" s="1" t="s">
        <v>0</v>
      </c>
      <c r="AF5" s="62"/>
    </row>
    <row r="6" spans="1:32" s="33" customFormat="1" ht="12.75">
      <c r="A6" s="12"/>
      <c r="B6" s="5"/>
      <c r="C6" s="15"/>
      <c r="D6" s="16"/>
      <c r="E6" s="17"/>
      <c r="F6" s="16"/>
      <c r="G6" s="17"/>
      <c r="H6" s="16"/>
      <c r="I6" s="17"/>
      <c r="J6" s="68">
        <v>0</v>
      </c>
      <c r="K6" s="35"/>
      <c r="L6" s="68">
        <v>0</v>
      </c>
      <c r="M6" s="17"/>
      <c r="N6" s="68">
        <v>0</v>
      </c>
      <c r="O6" s="17"/>
      <c r="P6" s="12"/>
      <c r="Q6" s="5"/>
      <c r="R6" s="68">
        <v>0</v>
      </c>
      <c r="S6" s="17"/>
      <c r="T6" s="68">
        <v>0</v>
      </c>
      <c r="U6" s="17"/>
      <c r="V6" s="68">
        <v>0</v>
      </c>
      <c r="W6" s="17"/>
      <c r="X6" s="68">
        <v>0</v>
      </c>
      <c r="Y6" s="17"/>
      <c r="Z6" s="68">
        <v>0</v>
      </c>
      <c r="AA6" s="17"/>
      <c r="AB6" s="68">
        <v>0</v>
      </c>
      <c r="AC6" s="17"/>
      <c r="AD6" s="16"/>
      <c r="AE6" s="1"/>
      <c r="AF6" s="62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'[2]JAN-07'!$AE$81*'[1]JAN 07'!$AY6</f>
        <v>1.1578683879437668</v>
      </c>
      <c r="E7" s="17">
        <f>SUM(D7/D37)</f>
        <v>0.004255025212405885</v>
      </c>
      <c r="F7" s="16">
        <f>'[2]FEB-07'!$AD$93*'[1]FEB 07'!$AW6</f>
        <v>1.0103966638534478</v>
      </c>
      <c r="G7" s="17">
        <f>(F7/F37)</f>
        <v>0.0037831331220674574</v>
      </c>
      <c r="H7" s="16">
        <v>0</v>
      </c>
      <c r="I7" s="17" t="e">
        <f>SUM(H7/H37)</f>
        <v>#DIV/0!</v>
      </c>
      <c r="J7" s="68">
        <v>0</v>
      </c>
      <c r="K7" s="17" t="e">
        <f>SUM(J7/J37)</f>
        <v>#DIV/0!</v>
      </c>
      <c r="L7" s="68">
        <v>0</v>
      </c>
      <c r="M7" s="17" t="e">
        <f>SUM(L7/L37)</f>
        <v>#DIV/0!</v>
      </c>
      <c r="N7" s="68">
        <v>0</v>
      </c>
      <c r="O7" s="17" t="e">
        <f>SUM(N7/N37)</f>
        <v>#DIV/0!</v>
      </c>
      <c r="P7" s="12">
        <v>2</v>
      </c>
      <c r="Q7" s="5" t="s">
        <v>25</v>
      </c>
      <c r="R7" s="68">
        <v>0</v>
      </c>
      <c r="S7" s="17" t="e">
        <f>SUM(R7/R37)</f>
        <v>#DIV/0!</v>
      </c>
      <c r="T7" s="68">
        <v>0</v>
      </c>
      <c r="U7" s="17" t="e">
        <f>(T7/T37)</f>
        <v>#DIV/0!</v>
      </c>
      <c r="V7" s="68">
        <v>0</v>
      </c>
      <c r="W7" s="17" t="e">
        <f>(V7/V37)</f>
        <v>#DIV/0!</v>
      </c>
      <c r="X7" s="68">
        <v>0</v>
      </c>
      <c r="Y7" s="17" t="e">
        <f>SUM(X7/X37)</f>
        <v>#DIV/0!</v>
      </c>
      <c r="Z7" s="68">
        <v>0</v>
      </c>
      <c r="AA7" s="17" t="e">
        <f>SUM(Z7/Z37)</f>
        <v>#DIV/0!</v>
      </c>
      <c r="AB7" s="68">
        <v>0</v>
      </c>
      <c r="AC7" s="17" t="e">
        <f>SUM(AB7/AB37)</f>
        <v>#DIV/0!</v>
      </c>
      <c r="AD7" s="16">
        <f aca="true" t="shared" si="0" ref="AD7:AD39">SUM(D7+F7+H7+J7+L7+N7+R7+T7+V7+X7+Z7+AB7)</f>
        <v>2.1682650517972144</v>
      </c>
      <c r="AE7" s="1"/>
      <c r="AF7" s="62"/>
    </row>
    <row r="8" spans="1:32" s="33" customFormat="1" ht="12.75">
      <c r="A8" s="12"/>
      <c r="B8" s="5"/>
      <c r="C8" s="15"/>
      <c r="D8" s="16"/>
      <c r="E8" s="17"/>
      <c r="F8" s="16"/>
      <c r="G8" s="17"/>
      <c r="H8" s="16"/>
      <c r="I8" s="17"/>
      <c r="J8" s="68">
        <v>0</v>
      </c>
      <c r="K8" s="17"/>
      <c r="L8" s="68">
        <v>0</v>
      </c>
      <c r="M8" s="17"/>
      <c r="N8" s="68">
        <v>0</v>
      </c>
      <c r="O8" s="17"/>
      <c r="P8" s="12"/>
      <c r="Q8" s="5"/>
      <c r="R8" s="68">
        <v>0</v>
      </c>
      <c r="S8" s="17"/>
      <c r="T8" s="68">
        <v>0</v>
      </c>
      <c r="U8" s="17"/>
      <c r="V8" s="68">
        <v>0</v>
      </c>
      <c r="W8" s="17"/>
      <c r="X8" s="68">
        <v>0</v>
      </c>
      <c r="Y8" s="17"/>
      <c r="Z8" s="68">
        <v>0</v>
      </c>
      <c r="AA8" s="17"/>
      <c r="AB8" s="68">
        <v>0</v>
      </c>
      <c r="AC8" s="17"/>
      <c r="AD8" s="16"/>
      <c r="AE8" s="1"/>
      <c r="AF8" s="62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'[2]JAN-07'!$AE$81*'[1]JAN 07'!$AY8</f>
        <v>18.946937257261638</v>
      </c>
      <c r="E9" s="17">
        <f>SUM(D9/D37)</f>
        <v>0.06962768529391448</v>
      </c>
      <c r="F9" s="16">
        <f>'[2]FEB-07'!$AD$93*'[1]FEB 07'!$AW8</f>
        <v>22.534907412004173</v>
      </c>
      <c r="G9" s="17">
        <f>SUM(F9/F37)</f>
        <v>0.08437533266186815</v>
      </c>
      <c r="H9" s="16">
        <v>0</v>
      </c>
      <c r="I9" s="17" t="e">
        <f>SUM(H9/H37)</f>
        <v>#DIV/0!</v>
      </c>
      <c r="J9" s="68">
        <v>0</v>
      </c>
      <c r="K9" s="17" t="e">
        <f>SUM(J9/J37)</f>
        <v>#DIV/0!</v>
      </c>
      <c r="L9" s="68">
        <v>0</v>
      </c>
      <c r="M9" s="17" t="e">
        <f>SUM(L9/L37)</f>
        <v>#DIV/0!</v>
      </c>
      <c r="N9" s="68">
        <v>0</v>
      </c>
      <c r="O9" s="17" t="e">
        <f>SUM(N9/N37)</f>
        <v>#DIV/0!</v>
      </c>
      <c r="P9" s="12">
        <v>3</v>
      </c>
      <c r="Q9" s="5" t="s">
        <v>18</v>
      </c>
      <c r="R9" s="68">
        <v>0</v>
      </c>
      <c r="S9" s="17" t="e">
        <f>SUM(R9/R37)</f>
        <v>#DIV/0!</v>
      </c>
      <c r="T9" s="68">
        <v>0</v>
      </c>
      <c r="U9" s="17" t="e">
        <f>SUM(T9/T37)</f>
        <v>#DIV/0!</v>
      </c>
      <c r="V9" s="68">
        <v>0</v>
      </c>
      <c r="W9" s="17" t="e">
        <f>SUM(V9/V37)</f>
        <v>#DIV/0!</v>
      </c>
      <c r="X9" s="68">
        <v>0</v>
      </c>
      <c r="Y9" s="17" t="e">
        <f>SUM(X9/X37)</f>
        <v>#DIV/0!</v>
      </c>
      <c r="Z9" s="68">
        <v>0</v>
      </c>
      <c r="AA9" s="17" t="e">
        <f>SUM(Z9/Z37)</f>
        <v>#DIV/0!</v>
      </c>
      <c r="AB9" s="68">
        <v>0</v>
      </c>
      <c r="AC9" s="17" t="e">
        <f>SUM(AB9/AB37)</f>
        <v>#DIV/0!</v>
      </c>
      <c r="AD9" s="16">
        <f t="shared" si="0"/>
        <v>41.48184466926581</v>
      </c>
      <c r="AE9" s="1"/>
      <c r="AF9" s="62"/>
    </row>
    <row r="10" spans="1:32" s="33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68">
        <v>0</v>
      </c>
      <c r="K10" s="17"/>
      <c r="L10" s="68">
        <v>0</v>
      </c>
      <c r="M10" s="17"/>
      <c r="N10" s="68">
        <v>0</v>
      </c>
      <c r="O10" s="17"/>
      <c r="P10" s="12"/>
      <c r="Q10" s="5"/>
      <c r="R10" s="68">
        <v>0</v>
      </c>
      <c r="S10" s="17"/>
      <c r="T10" s="68">
        <v>0</v>
      </c>
      <c r="U10" s="17"/>
      <c r="V10" s="68">
        <v>0</v>
      </c>
      <c r="W10" s="17"/>
      <c r="X10" s="68">
        <v>0</v>
      </c>
      <c r="Y10" s="17"/>
      <c r="Z10" s="68">
        <v>0</v>
      </c>
      <c r="AA10" s="17"/>
      <c r="AB10" s="68">
        <v>0</v>
      </c>
      <c r="AC10" s="17"/>
      <c r="AD10" s="16"/>
      <c r="AE10" s="1"/>
      <c r="AF10" s="62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'[2]JAN-07'!$AE$81*'[1]JAN 07'!$AY10</f>
        <v>82.5206785186806</v>
      </c>
      <c r="E11" s="17">
        <f>SUM(D11/D37)</f>
        <v>0.30325343648545966</v>
      </c>
      <c r="F11" s="16">
        <f>'[2]FEB-07'!$AD$93*'[1]FEB 07'!$AW10</f>
        <v>88.92802845369891</v>
      </c>
      <c r="G11" s="17">
        <f>SUM(F11/F37)</f>
        <v>0.33296484634092416</v>
      </c>
      <c r="H11" s="16">
        <v>0</v>
      </c>
      <c r="I11" s="17" t="e">
        <f>SUM(H11/H37)</f>
        <v>#DIV/0!</v>
      </c>
      <c r="J11" s="68">
        <v>0</v>
      </c>
      <c r="K11" s="17" t="e">
        <f>SUM(J11/J37)</f>
        <v>#DIV/0!</v>
      </c>
      <c r="L11" s="68">
        <v>0</v>
      </c>
      <c r="M11" s="17" t="e">
        <f>SUM(L11/L37)</f>
        <v>#DIV/0!</v>
      </c>
      <c r="N11" s="68">
        <v>0</v>
      </c>
      <c r="O11" s="17" t="e">
        <f>SUM(N11/N37)</f>
        <v>#DIV/0!</v>
      </c>
      <c r="P11" s="12">
        <v>4</v>
      </c>
      <c r="Q11" s="5" t="s">
        <v>1</v>
      </c>
      <c r="R11" s="68">
        <v>0</v>
      </c>
      <c r="S11" s="17" t="e">
        <f>SUM(R11/R37)</f>
        <v>#DIV/0!</v>
      </c>
      <c r="T11" s="68">
        <v>0</v>
      </c>
      <c r="U11" s="17" t="e">
        <f>SUM(T11/T37)</f>
        <v>#DIV/0!</v>
      </c>
      <c r="V11" s="68">
        <v>0</v>
      </c>
      <c r="W11" s="17" t="e">
        <f>SUM(V11/V37)</f>
        <v>#DIV/0!</v>
      </c>
      <c r="X11" s="68">
        <v>0</v>
      </c>
      <c r="Y11" s="17" t="e">
        <f>SUM(X11/X37)</f>
        <v>#DIV/0!</v>
      </c>
      <c r="Z11" s="68">
        <v>0</v>
      </c>
      <c r="AA11" s="17" t="e">
        <f>SUM(Z11/Z37)</f>
        <v>#DIV/0!</v>
      </c>
      <c r="AB11" s="68">
        <v>0</v>
      </c>
      <c r="AC11" s="17" t="e">
        <f>SUM(AB11/AB37)</f>
        <v>#DIV/0!</v>
      </c>
      <c r="AD11" s="16">
        <f t="shared" si="0"/>
        <v>171.4487069723795</v>
      </c>
      <c r="AE11" s="1"/>
      <c r="AF11" s="62"/>
    </row>
    <row r="12" spans="1:32" s="33" customFormat="1" ht="12.75">
      <c r="A12" s="12"/>
      <c r="B12" s="5"/>
      <c r="C12" s="15"/>
      <c r="D12" s="16"/>
      <c r="E12" s="17"/>
      <c r="F12" s="16"/>
      <c r="G12" s="17"/>
      <c r="H12" s="16">
        <v>0</v>
      </c>
      <c r="I12" s="17"/>
      <c r="J12" s="68">
        <v>0</v>
      </c>
      <c r="K12" s="17"/>
      <c r="L12" s="68">
        <v>0</v>
      </c>
      <c r="M12" s="17"/>
      <c r="N12" s="68">
        <v>0</v>
      </c>
      <c r="O12" s="17"/>
      <c r="P12" s="12"/>
      <c r="Q12" s="5"/>
      <c r="R12" s="68">
        <v>0</v>
      </c>
      <c r="S12" s="17"/>
      <c r="T12" s="68">
        <v>0</v>
      </c>
      <c r="U12" s="17"/>
      <c r="V12" s="68">
        <v>0</v>
      </c>
      <c r="W12" s="17"/>
      <c r="X12" s="68">
        <v>0</v>
      </c>
      <c r="Y12" s="17"/>
      <c r="Z12" s="68">
        <v>0</v>
      </c>
      <c r="AA12" s="17"/>
      <c r="AB12" s="68">
        <v>0</v>
      </c>
      <c r="AC12" s="17"/>
      <c r="AD12" s="16"/>
      <c r="AE12" s="1"/>
      <c r="AF12" s="62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'[2]JAN-07'!$AE$81*'[1]JAN 07'!$AY12</f>
        <v>0</v>
      </c>
      <c r="E13" s="17">
        <f>SUM(D13/D37)</f>
        <v>0</v>
      </c>
      <c r="F13" s="16">
        <f>'[2]FEB-07'!$AD$93*'[1]FEB 07'!$AW12</f>
        <v>0</v>
      </c>
      <c r="G13" s="17">
        <f>SUM(F13/F37)</f>
        <v>0</v>
      </c>
      <c r="H13" s="16">
        <v>0</v>
      </c>
      <c r="I13" s="17" t="e">
        <f>SUM(H13/H37)</f>
        <v>#DIV/0!</v>
      </c>
      <c r="J13" s="68">
        <v>0</v>
      </c>
      <c r="K13" s="17" t="e">
        <f>SUM(J13/J37)</f>
        <v>#DIV/0!</v>
      </c>
      <c r="L13" s="68">
        <v>0</v>
      </c>
      <c r="M13" s="17" t="e">
        <f>SUM(L13/L37)</f>
        <v>#DIV/0!</v>
      </c>
      <c r="N13" s="68">
        <v>0</v>
      </c>
      <c r="O13" s="17" t="e">
        <f>SUM(N13/N37)</f>
        <v>#DIV/0!</v>
      </c>
      <c r="P13" s="12">
        <v>5</v>
      </c>
      <c r="Q13" s="5" t="s">
        <v>2</v>
      </c>
      <c r="R13" s="68">
        <v>0</v>
      </c>
      <c r="S13" s="17" t="e">
        <f>SUM(R13/R37)</f>
        <v>#DIV/0!</v>
      </c>
      <c r="T13" s="68">
        <v>0</v>
      </c>
      <c r="U13" s="17" t="e">
        <f>SUM(T13/T37)</f>
        <v>#DIV/0!</v>
      </c>
      <c r="V13" s="68">
        <v>0</v>
      </c>
      <c r="W13" s="17" t="e">
        <f>SUM(V13/V37)</f>
        <v>#DIV/0!</v>
      </c>
      <c r="X13" s="68">
        <v>0</v>
      </c>
      <c r="Y13" s="17" t="e">
        <f>SUM(X13/X37)</f>
        <v>#DIV/0!</v>
      </c>
      <c r="Z13" s="68">
        <v>0</v>
      </c>
      <c r="AA13" s="17" t="e">
        <f>SUM(Z13/Z37)</f>
        <v>#DIV/0!</v>
      </c>
      <c r="AB13" s="68">
        <v>0</v>
      </c>
      <c r="AC13" s="17" t="e">
        <f>SUM(AB13/AB37)</f>
        <v>#DIV/0!</v>
      </c>
      <c r="AD13" s="16">
        <f t="shared" si="0"/>
        <v>0</v>
      </c>
      <c r="AE13" s="1"/>
      <c r="AF13" s="62"/>
    </row>
    <row r="14" spans="1:32" s="33" customFormat="1" ht="12.75">
      <c r="A14" s="12"/>
      <c r="B14" s="5"/>
      <c r="C14" s="15"/>
      <c r="D14" s="16"/>
      <c r="E14" s="17"/>
      <c r="F14" s="16"/>
      <c r="G14" s="17"/>
      <c r="H14" s="16">
        <v>0</v>
      </c>
      <c r="I14" s="17"/>
      <c r="J14" s="68">
        <v>0</v>
      </c>
      <c r="K14" s="17"/>
      <c r="L14" s="68">
        <v>0</v>
      </c>
      <c r="M14" s="17"/>
      <c r="N14" s="68">
        <v>0</v>
      </c>
      <c r="O14" s="17"/>
      <c r="P14" s="12"/>
      <c r="Q14" s="5"/>
      <c r="R14" s="68">
        <v>0</v>
      </c>
      <c r="S14" s="17"/>
      <c r="T14" s="68">
        <v>0</v>
      </c>
      <c r="U14" s="17"/>
      <c r="V14" s="68">
        <v>0</v>
      </c>
      <c r="W14" s="17"/>
      <c r="X14" s="68">
        <v>0</v>
      </c>
      <c r="Y14" s="17"/>
      <c r="Z14" s="68">
        <v>0</v>
      </c>
      <c r="AA14" s="17"/>
      <c r="AB14" s="68">
        <v>0</v>
      </c>
      <c r="AC14" s="17"/>
      <c r="AD14" s="16"/>
      <c r="AE14" s="1"/>
      <c r="AF14" s="62"/>
    </row>
    <row r="15" spans="1:32" s="33" customFormat="1" ht="12.75">
      <c r="A15" s="12">
        <v>6</v>
      </c>
      <c r="B15" s="5" t="s">
        <v>3</v>
      </c>
      <c r="C15" s="15">
        <v>1300</v>
      </c>
      <c r="D15" s="16">
        <f>'[2]JAN-07'!$AE$81*'[1]JAN 07'!$AY14</f>
        <v>0</v>
      </c>
      <c r="E15" s="17">
        <f>SUM(D15/D37)</f>
        <v>0</v>
      </c>
      <c r="F15" s="16">
        <f>'[2]FEB-07'!$AD$93*'[1]FEB 07'!$AW14</f>
        <v>0.852932248707456</v>
      </c>
      <c r="G15" s="17">
        <f>SUM(F15/F37)</f>
        <v>0.0031935539342127887</v>
      </c>
      <c r="H15" s="16">
        <v>0</v>
      </c>
      <c r="I15" s="17" t="e">
        <f>SUM(H15/H37)</f>
        <v>#DIV/0!</v>
      </c>
      <c r="J15" s="68">
        <v>0</v>
      </c>
      <c r="K15" s="17" t="e">
        <f>SUM(J15/J37)</f>
        <v>#DIV/0!</v>
      </c>
      <c r="L15" s="68">
        <v>0</v>
      </c>
      <c r="M15" s="17" t="e">
        <f>SUM(L15/L37)</f>
        <v>#DIV/0!</v>
      </c>
      <c r="N15" s="68">
        <v>0</v>
      </c>
      <c r="O15" s="17" t="e">
        <f>SUM(N15/N37)</f>
        <v>#DIV/0!</v>
      </c>
      <c r="P15" s="12">
        <v>6</v>
      </c>
      <c r="Q15" s="5" t="s">
        <v>3</v>
      </c>
      <c r="R15" s="68">
        <v>0</v>
      </c>
      <c r="S15" s="17" t="e">
        <f>SUM(R15/R37)</f>
        <v>#DIV/0!</v>
      </c>
      <c r="T15" s="68">
        <v>0</v>
      </c>
      <c r="U15" s="17" t="e">
        <f>SUM(T15/T37)</f>
        <v>#DIV/0!</v>
      </c>
      <c r="V15" s="68">
        <v>0</v>
      </c>
      <c r="W15" s="17" t="e">
        <f>SUM(V15/V37)</f>
        <v>#DIV/0!</v>
      </c>
      <c r="X15" s="68">
        <v>0</v>
      </c>
      <c r="Y15" s="17" t="e">
        <f>SUM(X15/X37)</f>
        <v>#DIV/0!</v>
      </c>
      <c r="Z15" s="68">
        <v>0</v>
      </c>
      <c r="AA15" s="17" t="e">
        <f>SUM(Z15/Z37)</f>
        <v>#DIV/0!</v>
      </c>
      <c r="AB15" s="68">
        <v>0</v>
      </c>
      <c r="AC15" s="17" t="e">
        <f>SUM(AB15/AB37)</f>
        <v>#DIV/0!</v>
      </c>
      <c r="AD15" s="16">
        <f t="shared" si="0"/>
        <v>0.852932248707456</v>
      </c>
      <c r="AE15" s="1"/>
      <c r="AF15" s="62"/>
    </row>
    <row r="16" spans="1:32" s="33" customFormat="1" ht="12.75">
      <c r="A16" s="12"/>
      <c r="B16" s="5"/>
      <c r="C16" s="15"/>
      <c r="D16" s="16"/>
      <c r="E16" s="17"/>
      <c r="F16" s="16"/>
      <c r="G16" s="17"/>
      <c r="H16" s="16">
        <v>0</v>
      </c>
      <c r="I16" s="17"/>
      <c r="J16" s="68">
        <v>0</v>
      </c>
      <c r="K16" s="17"/>
      <c r="L16" s="68">
        <v>0</v>
      </c>
      <c r="M16" s="17"/>
      <c r="N16" s="68">
        <v>0</v>
      </c>
      <c r="O16" s="17"/>
      <c r="P16" s="12"/>
      <c r="Q16" s="5"/>
      <c r="R16" s="68">
        <v>0</v>
      </c>
      <c r="S16" s="17"/>
      <c r="T16" s="68">
        <v>0</v>
      </c>
      <c r="U16" s="17"/>
      <c r="V16" s="68">
        <v>0</v>
      </c>
      <c r="W16" s="17"/>
      <c r="X16" s="68">
        <v>0</v>
      </c>
      <c r="Y16" s="17"/>
      <c r="Z16" s="68">
        <v>0</v>
      </c>
      <c r="AA16" s="17"/>
      <c r="AB16" s="68">
        <v>0</v>
      </c>
      <c r="AC16" s="17"/>
      <c r="AD16" s="16"/>
      <c r="AE16" s="1"/>
      <c r="AF16" s="62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'[2]JAN-07'!$AE$81*'[1]JAN 07'!$AY16</f>
        <v>3.157822876210273</v>
      </c>
      <c r="E17" s="17">
        <f>SUM(D17/D37)</f>
        <v>0.011604614215652415</v>
      </c>
      <c r="F17" s="16">
        <f>'[2]FEB-07'!$AD$93*'[1]FEB 07'!$AW16</f>
        <v>3.980350493968128</v>
      </c>
      <c r="G17" s="17">
        <f>SUM(F17/F37)</f>
        <v>0.014903251692993015</v>
      </c>
      <c r="H17" s="16">
        <v>0</v>
      </c>
      <c r="I17" s="17" t="e">
        <f>SUM(H17/H37)</f>
        <v>#DIV/0!</v>
      </c>
      <c r="J17" s="68">
        <v>0</v>
      </c>
      <c r="K17" s="17" t="e">
        <f>SUM(J17/J37)</f>
        <v>#DIV/0!</v>
      </c>
      <c r="L17" s="68">
        <v>0</v>
      </c>
      <c r="M17" s="17" t="e">
        <f>SUM(L17/L37)</f>
        <v>#DIV/0!</v>
      </c>
      <c r="N17" s="68">
        <v>0</v>
      </c>
      <c r="O17" s="17" t="e">
        <f>SUM(N17/N37)</f>
        <v>#DIV/0!</v>
      </c>
      <c r="P17" s="12">
        <v>7</v>
      </c>
      <c r="Q17" s="5" t="s">
        <v>4</v>
      </c>
      <c r="R17" s="68">
        <v>0</v>
      </c>
      <c r="S17" s="17" t="e">
        <f>SUM(R17/R37)</f>
        <v>#DIV/0!</v>
      </c>
      <c r="T17" s="68">
        <v>0</v>
      </c>
      <c r="U17" s="17" t="e">
        <f>SUM(T17/T37)</f>
        <v>#DIV/0!</v>
      </c>
      <c r="V17" s="68">
        <v>0</v>
      </c>
      <c r="W17" s="17" t="e">
        <f>SUM(V17/V37)</f>
        <v>#DIV/0!</v>
      </c>
      <c r="X17" s="68">
        <v>0</v>
      </c>
      <c r="Y17" s="17" t="e">
        <f>SUM(X17/X37)</f>
        <v>#DIV/0!</v>
      </c>
      <c r="Z17" s="68">
        <v>0</v>
      </c>
      <c r="AA17" s="17" t="e">
        <f>SUM(Z17/Z37)</f>
        <v>#DIV/0!</v>
      </c>
      <c r="AB17" s="68">
        <v>0</v>
      </c>
      <c r="AC17" s="17" t="e">
        <f>SUM(AB17/AB37)</f>
        <v>#DIV/0!</v>
      </c>
      <c r="AD17" s="16">
        <f t="shared" si="0"/>
        <v>7.138173370178401</v>
      </c>
      <c r="AE17" s="1"/>
      <c r="AF17" s="62"/>
    </row>
    <row r="18" spans="1:32" s="33" customFormat="1" ht="12.75">
      <c r="A18" s="12"/>
      <c r="B18" s="5"/>
      <c r="C18" s="15"/>
      <c r="D18" s="16"/>
      <c r="E18" s="17"/>
      <c r="F18" s="16"/>
      <c r="G18" s="17"/>
      <c r="H18" s="16">
        <v>0</v>
      </c>
      <c r="I18" s="17"/>
      <c r="J18" s="68">
        <v>0</v>
      </c>
      <c r="K18" s="17"/>
      <c r="L18" s="68">
        <v>0</v>
      </c>
      <c r="M18" s="17"/>
      <c r="N18" s="68">
        <v>0</v>
      </c>
      <c r="O18" s="17"/>
      <c r="P18" s="12"/>
      <c r="Q18" s="5"/>
      <c r="R18" s="68">
        <v>0</v>
      </c>
      <c r="S18" s="17"/>
      <c r="T18" s="68">
        <v>0</v>
      </c>
      <c r="U18" s="17"/>
      <c r="V18" s="68">
        <v>0</v>
      </c>
      <c r="W18" s="17"/>
      <c r="X18" s="68">
        <v>0</v>
      </c>
      <c r="Y18" s="17"/>
      <c r="Z18" s="68">
        <v>0</v>
      </c>
      <c r="AA18" s="17"/>
      <c r="AB18" s="68">
        <v>0</v>
      </c>
      <c r="AC18" s="17"/>
      <c r="AD18" s="16"/>
      <c r="AE18" s="1"/>
      <c r="AF18" s="62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'[2]JAN-07'!$AE$81*'[1]JAN 07'!$AY18</f>
        <v>5.943473770581479</v>
      </c>
      <c r="E19" s="17">
        <f>SUM(D19/D37)</f>
        <v>0.021841541755888653</v>
      </c>
      <c r="F19" s="16">
        <f>'[2]FEB-07'!$AD$93*'[1]FEB 07'!$AW18</f>
        <v>7.322095304288622</v>
      </c>
      <c r="G19" s="17">
        <f>SUM(F19/F37)</f>
        <v>0.027415432235242093</v>
      </c>
      <c r="H19" s="16">
        <v>0</v>
      </c>
      <c r="I19" s="17" t="e">
        <f>SUM(H19/H37)</f>
        <v>#DIV/0!</v>
      </c>
      <c r="J19" s="68">
        <v>0</v>
      </c>
      <c r="K19" s="17" t="e">
        <f>SUM(J19/J37)</f>
        <v>#DIV/0!</v>
      </c>
      <c r="L19" s="68">
        <v>0</v>
      </c>
      <c r="M19" s="17" t="e">
        <f>SUM(L19/L37)</f>
        <v>#DIV/0!</v>
      </c>
      <c r="N19" s="68">
        <v>0</v>
      </c>
      <c r="O19" s="17" t="e">
        <f>SUM(N19/N37)</f>
        <v>#DIV/0!</v>
      </c>
      <c r="P19" s="12">
        <v>8</v>
      </c>
      <c r="Q19" s="5" t="s">
        <v>5</v>
      </c>
      <c r="R19" s="68">
        <v>0</v>
      </c>
      <c r="S19" s="17" t="e">
        <f>SUM(R19/R37)</f>
        <v>#DIV/0!</v>
      </c>
      <c r="T19" s="68">
        <v>0</v>
      </c>
      <c r="U19" s="17" t="e">
        <f>SUM(T19/T37)</f>
        <v>#DIV/0!</v>
      </c>
      <c r="V19" s="68">
        <v>0</v>
      </c>
      <c r="W19" s="17" t="e">
        <f>SUM(V19/V37)</f>
        <v>#DIV/0!</v>
      </c>
      <c r="X19" s="68">
        <v>0</v>
      </c>
      <c r="Y19" s="17" t="e">
        <f>SUM(X19/X37)</f>
        <v>#DIV/0!</v>
      </c>
      <c r="Z19" s="68">
        <v>0</v>
      </c>
      <c r="AA19" s="17" t="e">
        <f>SUM(Z19/Z37)</f>
        <v>#DIV/0!</v>
      </c>
      <c r="AB19" s="68">
        <v>0</v>
      </c>
      <c r="AC19" s="17" t="e">
        <f>SUM(AB19/AB37)</f>
        <v>#DIV/0!</v>
      </c>
      <c r="AD19" s="16">
        <f t="shared" si="0"/>
        <v>13.2655690748701</v>
      </c>
      <c r="AE19" s="1"/>
      <c r="AF19" s="62"/>
    </row>
    <row r="20" spans="1:32" s="33" customFormat="1" ht="12.75">
      <c r="A20" s="12"/>
      <c r="B20" s="5"/>
      <c r="C20" s="15"/>
      <c r="D20" s="16"/>
      <c r="E20" s="17"/>
      <c r="F20" s="16"/>
      <c r="G20" s="17"/>
      <c r="H20" s="16">
        <v>0</v>
      </c>
      <c r="I20" s="17"/>
      <c r="J20" s="68">
        <v>0</v>
      </c>
      <c r="K20" s="17"/>
      <c r="L20" s="68">
        <v>0</v>
      </c>
      <c r="M20" s="17"/>
      <c r="N20" s="68">
        <v>0</v>
      </c>
      <c r="O20" s="17"/>
      <c r="P20" s="12"/>
      <c r="Q20" s="5"/>
      <c r="R20" s="68">
        <v>0</v>
      </c>
      <c r="S20" s="17"/>
      <c r="T20" s="68">
        <v>0</v>
      </c>
      <c r="U20" s="17"/>
      <c r="V20" s="68">
        <v>0</v>
      </c>
      <c r="W20" s="17"/>
      <c r="X20" s="68">
        <v>0</v>
      </c>
      <c r="Y20" s="17"/>
      <c r="Z20" s="68">
        <v>0</v>
      </c>
      <c r="AA20" s="17"/>
      <c r="AB20" s="68">
        <v>0</v>
      </c>
      <c r="AC20" s="17"/>
      <c r="AD20" s="16"/>
      <c r="AE20" s="1"/>
      <c r="AF20" s="62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'[2]JAN-07'!$AE$81*'[1]JAN 07'!$AY20</f>
        <v>2.2969402111481867</v>
      </c>
      <c r="E21" s="17">
        <f>SUM(D21/D37)</f>
        <v>0.008440975340194792</v>
      </c>
      <c r="F21" s="16">
        <f>'[2]FEB-07'!$AD$93*'[1]FEB 07'!$AW20</f>
        <v>2.4669425039538724</v>
      </c>
      <c r="G21" s="17">
        <f>SUM(F21/F37)</f>
        <v>0.009236740609723142</v>
      </c>
      <c r="H21" s="16">
        <v>0</v>
      </c>
      <c r="I21" s="17" t="e">
        <f>SUM(H21/H37)</f>
        <v>#DIV/0!</v>
      </c>
      <c r="J21" s="68">
        <v>0</v>
      </c>
      <c r="K21" s="17" t="e">
        <f>SUM(J21/J37)</f>
        <v>#DIV/0!</v>
      </c>
      <c r="L21" s="68">
        <v>0</v>
      </c>
      <c r="M21" s="17" t="e">
        <f>SUM(L21/L37)</f>
        <v>#DIV/0!</v>
      </c>
      <c r="N21" s="68">
        <v>0</v>
      </c>
      <c r="O21" s="17" t="e">
        <f>SUM(N21/N37)</f>
        <v>#DIV/0!</v>
      </c>
      <c r="P21" s="12">
        <v>9</v>
      </c>
      <c r="Q21" s="5" t="s">
        <v>6</v>
      </c>
      <c r="R21" s="68">
        <v>0</v>
      </c>
      <c r="S21" s="17" t="e">
        <f>SUM(R21/R37)</f>
        <v>#DIV/0!</v>
      </c>
      <c r="T21" s="68">
        <v>0</v>
      </c>
      <c r="U21" s="17" t="e">
        <f>SUM(T21/T37)</f>
        <v>#DIV/0!</v>
      </c>
      <c r="V21" s="68">
        <v>0</v>
      </c>
      <c r="W21" s="17" t="e">
        <f>SUM(V21/V37)</f>
        <v>#DIV/0!</v>
      </c>
      <c r="X21" s="68">
        <v>0</v>
      </c>
      <c r="Y21" s="17" t="e">
        <f>SUM(X21/X37)</f>
        <v>#DIV/0!</v>
      </c>
      <c r="Z21" s="68">
        <v>0</v>
      </c>
      <c r="AA21" s="17" t="e">
        <f>SUM(Z21/Z37)</f>
        <v>#DIV/0!</v>
      </c>
      <c r="AB21" s="68">
        <v>0</v>
      </c>
      <c r="AC21" s="17" t="e">
        <f>SUM(AB21/AB37)</f>
        <v>#DIV/0!</v>
      </c>
      <c r="AD21" s="16">
        <f t="shared" si="0"/>
        <v>4.763882715102059</v>
      </c>
      <c r="AE21" s="1"/>
      <c r="AF21" s="62"/>
    </row>
    <row r="22" spans="1:32" s="33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68">
        <v>0</v>
      </c>
      <c r="K22" s="17"/>
      <c r="L22" s="68">
        <v>0</v>
      </c>
      <c r="M22" s="17"/>
      <c r="N22" s="68">
        <v>0</v>
      </c>
      <c r="O22" s="17"/>
      <c r="P22" s="12"/>
      <c r="Q22" s="5"/>
      <c r="R22" s="68">
        <v>0</v>
      </c>
      <c r="S22" s="17"/>
      <c r="T22" s="68">
        <v>0</v>
      </c>
      <c r="U22" s="17"/>
      <c r="V22" s="68">
        <v>0</v>
      </c>
      <c r="W22" s="17"/>
      <c r="X22" s="68">
        <v>0</v>
      </c>
      <c r="Y22" s="17"/>
      <c r="Z22" s="68">
        <v>0</v>
      </c>
      <c r="AA22" s="17"/>
      <c r="AB22" s="68">
        <v>0</v>
      </c>
      <c r="AC22" s="17"/>
      <c r="AD22" s="16"/>
      <c r="AE22" s="1"/>
      <c r="AF22" s="62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'[2]JAN-07'!$AE$81*'[1]JAN 07'!$AY22</f>
        <v>5.9773075871123025</v>
      </c>
      <c r="E23" s="17">
        <f>SUM(D23/D37)</f>
        <v>0.021965876908199213</v>
      </c>
      <c r="F23" s="16">
        <f>'[2]FEB-07'!$AD$93*'[1]FEB 07'!$AW22</f>
        <v>3.94098439018163</v>
      </c>
      <c r="G23" s="17">
        <f>SUM(F23/F37)</f>
        <v>0.014755856896029347</v>
      </c>
      <c r="H23" s="16">
        <v>0</v>
      </c>
      <c r="I23" s="17" t="e">
        <f>SUM(H23/H37)</f>
        <v>#DIV/0!</v>
      </c>
      <c r="J23" s="68">
        <v>0</v>
      </c>
      <c r="K23" s="17" t="e">
        <f>SUM(J23/J37)</f>
        <v>#DIV/0!</v>
      </c>
      <c r="L23" s="68">
        <v>0</v>
      </c>
      <c r="M23" s="17" t="e">
        <f>SUM(L23/L37)</f>
        <v>#DIV/0!</v>
      </c>
      <c r="N23" s="68">
        <v>0</v>
      </c>
      <c r="O23" s="17" t="e">
        <f>SUM(N23/N37)</f>
        <v>#DIV/0!</v>
      </c>
      <c r="P23" s="12">
        <v>10</v>
      </c>
      <c r="Q23" s="5" t="s">
        <v>7</v>
      </c>
      <c r="R23" s="68">
        <v>0</v>
      </c>
      <c r="S23" s="17" t="e">
        <f>SUM(R23/R37)</f>
        <v>#DIV/0!</v>
      </c>
      <c r="T23" s="68">
        <v>0</v>
      </c>
      <c r="U23" s="17" t="e">
        <f>SUM(T23/T37)</f>
        <v>#DIV/0!</v>
      </c>
      <c r="V23" s="68">
        <v>0</v>
      </c>
      <c r="W23" s="17" t="e">
        <f>SUM(V23/V37)</f>
        <v>#DIV/0!</v>
      </c>
      <c r="X23" s="68">
        <v>0</v>
      </c>
      <c r="Y23" s="17" t="e">
        <f>SUM(X23/X37)</f>
        <v>#DIV/0!</v>
      </c>
      <c r="Z23" s="68">
        <v>0</v>
      </c>
      <c r="AA23" s="17" t="e">
        <f>SUM(Z23/Z37)</f>
        <v>#DIV/0!</v>
      </c>
      <c r="AB23" s="68">
        <v>0</v>
      </c>
      <c r="AC23" s="17" t="e">
        <f>SUM(AB23/AB37)</f>
        <v>#DIV/0!</v>
      </c>
      <c r="AD23" s="16">
        <f t="shared" si="0"/>
        <v>9.918291977293933</v>
      </c>
      <c r="AE23" s="1"/>
      <c r="AF23" s="62"/>
    </row>
    <row r="24" spans="1:32" s="33" customFormat="1" ht="12.75">
      <c r="A24" s="12"/>
      <c r="B24" s="5"/>
      <c r="C24" s="15"/>
      <c r="D24" s="16"/>
      <c r="E24" s="17"/>
      <c r="F24" s="16"/>
      <c r="G24" s="17"/>
      <c r="H24" s="16">
        <v>0</v>
      </c>
      <c r="I24" s="17"/>
      <c r="J24" s="68">
        <v>0</v>
      </c>
      <c r="K24" s="17"/>
      <c r="L24" s="68">
        <v>0</v>
      </c>
      <c r="M24" s="17"/>
      <c r="N24" s="68">
        <v>0</v>
      </c>
      <c r="O24" s="17"/>
      <c r="P24" s="12"/>
      <c r="Q24" s="5"/>
      <c r="R24" s="68">
        <v>0</v>
      </c>
      <c r="S24" s="17"/>
      <c r="T24" s="68">
        <v>0</v>
      </c>
      <c r="U24" s="17"/>
      <c r="V24" s="68">
        <v>0</v>
      </c>
      <c r="W24" s="17"/>
      <c r="X24" s="68">
        <v>0</v>
      </c>
      <c r="Y24" s="17"/>
      <c r="Z24" s="68">
        <v>0</v>
      </c>
      <c r="AA24" s="17"/>
      <c r="AB24" s="68">
        <v>0</v>
      </c>
      <c r="AC24" s="17"/>
      <c r="AD24" s="16"/>
      <c r="AE24" s="1"/>
      <c r="AF24" s="62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'[2]JAN-07'!$AE$81*'[1]JAN 07'!$AY24</f>
        <v>4.154040807395657</v>
      </c>
      <c r="E25" s="17">
        <f>SUM(D25/D37)</f>
        <v>0.015265593700352284</v>
      </c>
      <c r="F25" s="16">
        <f>'[2]FEB-07'!$AD$93*'[1]FEB 07'!$AW24</f>
        <v>3.1274182452606722</v>
      </c>
      <c r="G25" s="17">
        <f>SUM(F25/F37)</f>
        <v>0.011709697758780226</v>
      </c>
      <c r="H25" s="16">
        <v>0</v>
      </c>
      <c r="I25" s="17" t="e">
        <f>SUM(H25/H37)</f>
        <v>#DIV/0!</v>
      </c>
      <c r="J25" s="68">
        <v>0</v>
      </c>
      <c r="K25" s="17" t="e">
        <f>SUM(J25/J37)</f>
        <v>#DIV/0!</v>
      </c>
      <c r="L25" s="68">
        <v>0</v>
      </c>
      <c r="M25" s="17" t="e">
        <f>SUM(L25/L37)</f>
        <v>#DIV/0!</v>
      </c>
      <c r="N25" s="68">
        <v>0</v>
      </c>
      <c r="O25" s="17" t="e">
        <f>SUM(N25/N37)</f>
        <v>#DIV/0!</v>
      </c>
      <c r="P25" s="12">
        <v>11</v>
      </c>
      <c r="Q25" s="5" t="s">
        <v>8</v>
      </c>
      <c r="R25" s="68">
        <v>0</v>
      </c>
      <c r="S25" s="17" t="e">
        <f>SUM(R25/R37)</f>
        <v>#DIV/0!</v>
      </c>
      <c r="T25" s="68">
        <v>0</v>
      </c>
      <c r="U25" s="17" t="e">
        <f>SUM(T25/T37)</f>
        <v>#DIV/0!</v>
      </c>
      <c r="V25" s="68">
        <v>0</v>
      </c>
      <c r="W25" s="17" t="e">
        <f>SUM(V25/V37)</f>
        <v>#DIV/0!</v>
      </c>
      <c r="X25" s="68">
        <v>0</v>
      </c>
      <c r="Y25" s="17" t="e">
        <f>SUM(X25/X37)</f>
        <v>#DIV/0!</v>
      </c>
      <c r="Z25" s="68">
        <v>0</v>
      </c>
      <c r="AA25" s="17" t="e">
        <f>SUM(Z25/Z37)</f>
        <v>#DIV/0!</v>
      </c>
      <c r="AB25" s="68">
        <v>0</v>
      </c>
      <c r="AC25" s="17" t="e">
        <f>SUM(AB25/AB37)</f>
        <v>#DIV/0!</v>
      </c>
      <c r="AD25" s="16">
        <f t="shared" si="0"/>
        <v>7.281459052656329</v>
      </c>
      <c r="AE25" s="1"/>
      <c r="AF25" s="62"/>
    </row>
    <row r="26" spans="1:32" s="33" customFormat="1" ht="12.75">
      <c r="A26" s="12"/>
      <c r="B26" s="5"/>
      <c r="C26" s="15"/>
      <c r="D26" s="16"/>
      <c r="E26" s="17"/>
      <c r="F26" s="16"/>
      <c r="G26" s="17"/>
      <c r="H26" s="16">
        <v>0</v>
      </c>
      <c r="I26" s="17"/>
      <c r="J26" s="68">
        <v>0</v>
      </c>
      <c r="K26" s="17"/>
      <c r="L26" s="68">
        <v>0</v>
      </c>
      <c r="M26" s="17"/>
      <c r="N26" s="68">
        <v>0</v>
      </c>
      <c r="O26" s="17"/>
      <c r="P26" s="12"/>
      <c r="Q26" s="5"/>
      <c r="R26" s="68">
        <v>0</v>
      </c>
      <c r="S26" s="17"/>
      <c r="T26" s="68">
        <v>0</v>
      </c>
      <c r="U26" s="17"/>
      <c r="V26" s="68">
        <v>0</v>
      </c>
      <c r="W26" s="17"/>
      <c r="X26" s="68">
        <v>0</v>
      </c>
      <c r="Y26" s="17"/>
      <c r="Z26" s="68">
        <v>0</v>
      </c>
      <c r="AA26" s="17"/>
      <c r="AB26" s="68">
        <v>0</v>
      </c>
      <c r="AC26" s="17"/>
      <c r="AD26" s="16"/>
      <c r="AE26" s="1"/>
      <c r="AF26" s="62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'[2]JAN-07'!$AE$81*'[1]JAN 07'!$AY26</f>
        <v>2.4435534161150927</v>
      </c>
      <c r="E27" s="17">
        <f>SUM(D27/D37)</f>
        <v>0.008979761000207228</v>
      </c>
      <c r="F27" s="16">
        <f>'[2]FEB-07'!$AD$93*'[1]FEB 07'!$AW26</f>
        <v>1.42155374784576</v>
      </c>
      <c r="G27" s="17">
        <f>SUM(F27/F37)</f>
        <v>0.0053225898903546485</v>
      </c>
      <c r="H27" s="16">
        <v>0</v>
      </c>
      <c r="I27" s="17" t="e">
        <f>SUM(H27/H37)</f>
        <v>#DIV/0!</v>
      </c>
      <c r="J27" s="68">
        <v>0</v>
      </c>
      <c r="K27" s="17" t="e">
        <f>SUM(J27/J37)</f>
        <v>#DIV/0!</v>
      </c>
      <c r="L27" s="68">
        <v>0</v>
      </c>
      <c r="M27" s="17" t="e">
        <f>SUM(L27/L37)</f>
        <v>#DIV/0!</v>
      </c>
      <c r="N27" s="68">
        <v>0</v>
      </c>
      <c r="O27" s="17" t="e">
        <f>SUM(N27/N37)</f>
        <v>#DIV/0!</v>
      </c>
      <c r="P27" s="12">
        <v>12</v>
      </c>
      <c r="Q27" s="5" t="s">
        <v>9</v>
      </c>
      <c r="R27" s="68">
        <v>0</v>
      </c>
      <c r="S27" s="17" t="e">
        <f>SUM(R27/R37)</f>
        <v>#DIV/0!</v>
      </c>
      <c r="T27" s="68">
        <v>0</v>
      </c>
      <c r="U27" s="17" t="e">
        <f>SUM(T27/T37)</f>
        <v>#DIV/0!</v>
      </c>
      <c r="V27" s="68">
        <v>0</v>
      </c>
      <c r="W27" s="17" t="e">
        <f>SUM(V27/V37)</f>
        <v>#DIV/0!</v>
      </c>
      <c r="X27" s="68">
        <v>0</v>
      </c>
      <c r="Y27" s="17" t="e">
        <f>SUM(X27/X37)</f>
        <v>#DIV/0!</v>
      </c>
      <c r="Z27" s="68">
        <v>0</v>
      </c>
      <c r="AA27" s="17" t="e">
        <f>SUM(Z27/Z37)</f>
        <v>#DIV/0!</v>
      </c>
      <c r="AB27" s="68">
        <v>0</v>
      </c>
      <c r="AC27" s="17" t="e">
        <f>SUM(AB27/AB37)</f>
        <v>#DIV/0!</v>
      </c>
      <c r="AD27" s="16">
        <f t="shared" si="0"/>
        <v>3.865107163960853</v>
      </c>
      <c r="AE27" s="1"/>
      <c r="AF27" s="62"/>
    </row>
    <row r="28" spans="1:32" s="33" customFormat="1" ht="12.75">
      <c r="A28" s="12"/>
      <c r="B28" s="5"/>
      <c r="C28" s="15"/>
      <c r="D28" s="16"/>
      <c r="E28" s="17"/>
      <c r="F28" s="16"/>
      <c r="G28" s="17"/>
      <c r="H28" s="16">
        <v>0</v>
      </c>
      <c r="I28" s="17"/>
      <c r="J28" s="68">
        <v>0</v>
      </c>
      <c r="K28" s="17"/>
      <c r="L28" s="68">
        <v>0</v>
      </c>
      <c r="M28" s="17"/>
      <c r="N28" s="68">
        <v>0</v>
      </c>
      <c r="O28" s="17"/>
      <c r="P28" s="12"/>
      <c r="Q28" s="5"/>
      <c r="R28" s="68">
        <v>0</v>
      </c>
      <c r="S28" s="17"/>
      <c r="T28" s="68">
        <v>0</v>
      </c>
      <c r="U28" s="17"/>
      <c r="V28" s="68">
        <v>0</v>
      </c>
      <c r="W28" s="17"/>
      <c r="X28" s="68">
        <v>0</v>
      </c>
      <c r="Y28" s="17"/>
      <c r="Z28" s="68">
        <v>0</v>
      </c>
      <c r="AA28" s="17"/>
      <c r="AB28" s="68">
        <v>0</v>
      </c>
      <c r="AC28" s="17"/>
      <c r="AD28" s="16"/>
      <c r="AE28" s="1"/>
      <c r="AF28" s="62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'[2]JAN-07'!$AE$81*'[1]JAN 07'!$AY28</f>
        <v>0</v>
      </c>
      <c r="E29" s="17">
        <f>SUM(D29/D37)</f>
        <v>0</v>
      </c>
      <c r="F29" s="16">
        <f>'[2]FEB-07'!$AD$93*'[1]FEB 07'!$AW28</f>
        <v>0</v>
      </c>
      <c r="G29" s="17">
        <f>SUM(F29/F37)</f>
        <v>0</v>
      </c>
      <c r="H29" s="16">
        <v>0</v>
      </c>
      <c r="I29" s="17" t="e">
        <f>SUM(H29/H37)</f>
        <v>#DIV/0!</v>
      </c>
      <c r="J29" s="68">
        <v>0</v>
      </c>
      <c r="K29" s="17" t="e">
        <f>SUM(J29/J37)</f>
        <v>#DIV/0!</v>
      </c>
      <c r="L29" s="68">
        <v>0</v>
      </c>
      <c r="M29" s="17" t="e">
        <f>SUM(L29/L37)</f>
        <v>#DIV/0!</v>
      </c>
      <c r="N29" s="68">
        <v>0</v>
      </c>
      <c r="O29" s="17" t="e">
        <f>SUM(N29/N37)</f>
        <v>#DIV/0!</v>
      </c>
      <c r="P29" s="12">
        <v>13</v>
      </c>
      <c r="Q29" s="5" t="s">
        <v>10</v>
      </c>
      <c r="R29" s="68">
        <v>0</v>
      </c>
      <c r="S29" s="17" t="e">
        <f>SUM(R29/R37)</f>
        <v>#DIV/0!</v>
      </c>
      <c r="T29" s="68">
        <v>0</v>
      </c>
      <c r="U29" s="17" t="e">
        <f>SUM(T29/T37)</f>
        <v>#DIV/0!</v>
      </c>
      <c r="V29" s="68">
        <v>0</v>
      </c>
      <c r="W29" s="17" t="e">
        <f>SUM(V29/V37)</f>
        <v>#DIV/0!</v>
      </c>
      <c r="X29" s="68">
        <v>0</v>
      </c>
      <c r="Y29" s="17" t="e">
        <f>SUM(X29/X37)</f>
        <v>#DIV/0!</v>
      </c>
      <c r="Z29" s="68">
        <v>0</v>
      </c>
      <c r="AA29" s="17" t="e">
        <f>SUM(Z29/Z37)</f>
        <v>#DIV/0!</v>
      </c>
      <c r="AB29" s="68">
        <v>0</v>
      </c>
      <c r="AC29" s="17" t="e">
        <f>SUM(AB29/AB37)</f>
        <v>#DIV/0!</v>
      </c>
      <c r="AD29" s="16">
        <f t="shared" si="0"/>
        <v>0</v>
      </c>
      <c r="AE29" s="1"/>
      <c r="AF29" s="62"/>
    </row>
    <row r="30" spans="1:32" s="33" customFormat="1" ht="12.75">
      <c r="A30" s="12"/>
      <c r="B30" s="5"/>
      <c r="C30" s="15"/>
      <c r="D30" s="16"/>
      <c r="E30" s="17"/>
      <c r="F30" s="16"/>
      <c r="G30" s="17"/>
      <c r="H30" s="16">
        <v>0</v>
      </c>
      <c r="I30" s="17"/>
      <c r="J30" s="68">
        <v>0</v>
      </c>
      <c r="K30" s="17"/>
      <c r="L30" s="68">
        <v>0</v>
      </c>
      <c r="M30" s="17"/>
      <c r="N30" s="68">
        <v>0</v>
      </c>
      <c r="O30" s="17"/>
      <c r="P30" s="12"/>
      <c r="Q30" s="5"/>
      <c r="R30" s="68">
        <v>0</v>
      </c>
      <c r="S30" s="17"/>
      <c r="T30" s="68">
        <v>0</v>
      </c>
      <c r="U30" s="17"/>
      <c r="V30" s="68">
        <v>0</v>
      </c>
      <c r="W30" s="17"/>
      <c r="X30" s="68">
        <v>0</v>
      </c>
      <c r="Y30" s="17"/>
      <c r="Z30" s="68">
        <v>0</v>
      </c>
      <c r="AA30" s="17"/>
      <c r="AB30" s="68">
        <v>0</v>
      </c>
      <c r="AC30" s="17"/>
      <c r="AD30" s="16"/>
      <c r="AE30" s="1"/>
      <c r="AF30" s="62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>
        <v>0</v>
      </c>
      <c r="I31" s="17"/>
      <c r="J31" s="68">
        <v>0</v>
      </c>
      <c r="K31" s="17"/>
      <c r="L31" s="68">
        <v>0</v>
      </c>
      <c r="M31" s="17"/>
      <c r="N31" s="68">
        <v>0</v>
      </c>
      <c r="O31" s="17"/>
      <c r="P31" s="12">
        <v>14</v>
      </c>
      <c r="Q31" s="5" t="s">
        <v>11</v>
      </c>
      <c r="R31" s="68">
        <v>0</v>
      </c>
      <c r="S31" s="17"/>
      <c r="T31" s="68">
        <v>0</v>
      </c>
      <c r="U31" s="17"/>
      <c r="V31" s="68">
        <v>0</v>
      </c>
      <c r="W31" s="17"/>
      <c r="X31" s="68">
        <v>0</v>
      </c>
      <c r="Y31" s="17"/>
      <c r="Z31" s="68">
        <v>0</v>
      </c>
      <c r="AA31" s="17"/>
      <c r="AB31" s="68">
        <v>0</v>
      </c>
      <c r="AC31" s="17"/>
      <c r="AD31" s="16"/>
      <c r="AE31" s="1"/>
      <c r="AF31" s="62"/>
    </row>
    <row r="32" spans="1:32" s="33" customFormat="1" ht="12.75">
      <c r="A32" s="12"/>
      <c r="B32" s="5" t="s">
        <v>26</v>
      </c>
      <c r="C32" s="15">
        <v>925</v>
      </c>
      <c r="D32" s="16">
        <f>'[2]JAN-07'!$AE$81*'[1]JAN 07'!$AY31</f>
        <v>64.37823423226301</v>
      </c>
      <c r="E32" s="17">
        <f>SUM(D32/D37)</f>
        <v>0.23658216481315192</v>
      </c>
      <c r="F32" s="16">
        <f>'[2]FEB-07'!$AD$93*'[1]FEB 07'!$AW31</f>
        <v>59.04915567974696</v>
      </c>
      <c r="G32" s="17">
        <f>SUM(F32/F37)</f>
        <v>0.2210921954455008</v>
      </c>
      <c r="H32" s="16">
        <v>0</v>
      </c>
      <c r="I32" s="17" t="e">
        <f>SUM(H32/H37)</f>
        <v>#DIV/0!</v>
      </c>
      <c r="J32" s="68">
        <v>0</v>
      </c>
      <c r="K32" s="17" t="e">
        <f>SUM(J32/J37)</f>
        <v>#DIV/0!</v>
      </c>
      <c r="L32" s="68">
        <v>0</v>
      </c>
      <c r="M32" s="17" t="e">
        <f>SUM(L32/L37)</f>
        <v>#DIV/0!</v>
      </c>
      <c r="N32" s="68">
        <v>0</v>
      </c>
      <c r="O32" s="17" t="e">
        <f>SUM(N32/N37)</f>
        <v>#DIV/0!</v>
      </c>
      <c r="P32" s="12"/>
      <c r="Q32" s="5" t="s">
        <v>26</v>
      </c>
      <c r="R32" s="68">
        <v>0</v>
      </c>
      <c r="S32" s="17" t="e">
        <f>SUM(R32/R37)</f>
        <v>#DIV/0!</v>
      </c>
      <c r="T32" s="68">
        <v>0</v>
      </c>
      <c r="U32" s="17" t="e">
        <f>SUM(T32/T37)</f>
        <v>#DIV/0!</v>
      </c>
      <c r="V32" s="68">
        <v>0</v>
      </c>
      <c r="W32" s="17" t="e">
        <f>SUM(V32/V37)</f>
        <v>#DIV/0!</v>
      </c>
      <c r="X32" s="68">
        <v>0</v>
      </c>
      <c r="Y32" s="17" t="e">
        <f>SUM(X32/X37)</f>
        <v>#DIV/0!</v>
      </c>
      <c r="Z32" s="68">
        <v>0</v>
      </c>
      <c r="AA32" s="17" t="e">
        <f>SUM(Z32/Z37)</f>
        <v>#DIV/0!</v>
      </c>
      <c r="AB32" s="68">
        <v>0</v>
      </c>
      <c r="AC32" s="17" t="e">
        <f>SUM(AB32/AB37)</f>
        <v>#DIV/0!</v>
      </c>
      <c r="AD32" s="16">
        <f t="shared" si="0"/>
        <v>123.42738991200997</v>
      </c>
      <c r="AE32" s="1"/>
      <c r="AF32" s="62"/>
    </row>
    <row r="33" spans="1:32" s="33" customFormat="1" ht="12.75">
      <c r="A33" s="12"/>
      <c r="B33" s="5" t="s">
        <v>27</v>
      </c>
      <c r="C33" s="15">
        <v>925</v>
      </c>
      <c r="D33" s="16">
        <f>'[2]JAN-07'!$AE$81*'[1]JAN 07'!$AY32</f>
        <v>24.435534161150922</v>
      </c>
      <c r="E33" s="17">
        <f>SUM(D33/D37)</f>
        <v>0.08979761000207226</v>
      </c>
      <c r="F33" s="16">
        <f>'[2]FEB-07'!$AD$93*'[1]FEB 07'!$AW32</f>
        <v>22.416809100644677</v>
      </c>
      <c r="G33" s="17">
        <f>SUM(F33/F37)</f>
        <v>0.08393314827097714</v>
      </c>
      <c r="H33" s="16">
        <v>0</v>
      </c>
      <c r="I33" s="17" t="e">
        <f>SUM(H33/H37)</f>
        <v>#DIV/0!</v>
      </c>
      <c r="J33" s="68">
        <v>0</v>
      </c>
      <c r="K33" s="17" t="e">
        <f>SUM(J33/J37)</f>
        <v>#DIV/0!</v>
      </c>
      <c r="L33" s="68">
        <v>0</v>
      </c>
      <c r="M33" s="17" t="e">
        <f>SUM(L33/L37)</f>
        <v>#DIV/0!</v>
      </c>
      <c r="N33" s="68">
        <v>0</v>
      </c>
      <c r="O33" s="17" t="e">
        <f>SUM(N33/N37)</f>
        <v>#DIV/0!</v>
      </c>
      <c r="P33" s="12"/>
      <c r="Q33" s="5" t="s">
        <v>27</v>
      </c>
      <c r="R33" s="68">
        <v>0</v>
      </c>
      <c r="S33" s="17" t="e">
        <f>SUM(R33/R37)</f>
        <v>#DIV/0!</v>
      </c>
      <c r="T33" s="68">
        <v>0</v>
      </c>
      <c r="U33" s="17" t="e">
        <f>SUM(T33/T37)</f>
        <v>#DIV/0!</v>
      </c>
      <c r="V33" s="68">
        <v>0</v>
      </c>
      <c r="W33" s="17" t="e">
        <f>SUM(V33/V37)</f>
        <v>#DIV/0!</v>
      </c>
      <c r="X33" s="68">
        <v>0</v>
      </c>
      <c r="Y33" s="17" t="e">
        <f>SUM(X33/X37)</f>
        <v>#DIV/0!</v>
      </c>
      <c r="Z33" s="68">
        <v>0</v>
      </c>
      <c r="AA33" s="17" t="e">
        <f>SUM(Z33/Z37)</f>
        <v>#DIV/0!</v>
      </c>
      <c r="AB33" s="68">
        <v>0</v>
      </c>
      <c r="AC33" s="17" t="e">
        <f>SUM(AB33/AB37)</f>
        <v>#DIV/0!</v>
      </c>
      <c r="AD33" s="16">
        <f t="shared" si="0"/>
        <v>46.852343261795596</v>
      </c>
      <c r="AE33" s="1"/>
      <c r="AF33" s="62"/>
    </row>
    <row r="34" spans="1:32" s="33" customFormat="1" ht="12.75">
      <c r="A34" s="12"/>
      <c r="B34" s="5"/>
      <c r="C34" s="15"/>
      <c r="D34" s="16"/>
      <c r="E34" s="17"/>
      <c r="F34" s="16"/>
      <c r="G34" s="17"/>
      <c r="H34" s="16">
        <v>0</v>
      </c>
      <c r="I34" s="17"/>
      <c r="J34" s="68">
        <v>0</v>
      </c>
      <c r="K34" s="17"/>
      <c r="L34" s="68">
        <v>0</v>
      </c>
      <c r="M34" s="17"/>
      <c r="N34" s="68">
        <v>0</v>
      </c>
      <c r="O34" s="17"/>
      <c r="P34" s="12"/>
      <c r="Q34" s="5"/>
      <c r="R34" s="68">
        <v>0</v>
      </c>
      <c r="S34" s="17"/>
      <c r="T34" s="68">
        <v>0</v>
      </c>
      <c r="U34" s="17"/>
      <c r="V34" s="68">
        <v>0</v>
      </c>
      <c r="W34" s="17"/>
      <c r="X34" s="68">
        <v>0</v>
      </c>
      <c r="Y34" s="17"/>
      <c r="Z34" s="68">
        <v>0</v>
      </c>
      <c r="AA34" s="17"/>
      <c r="AB34" s="68">
        <v>0</v>
      </c>
      <c r="AC34" s="17"/>
      <c r="AD34" s="16"/>
      <c r="AE34" s="1"/>
      <c r="AF34" s="62"/>
    </row>
    <row r="35" spans="1:32" s="33" customFormat="1" ht="12.75">
      <c r="A35" s="12">
        <v>15</v>
      </c>
      <c r="B35" s="5" t="s">
        <v>28</v>
      </c>
      <c r="C35" s="15">
        <v>750</v>
      </c>
      <c r="D35" s="16">
        <f>'[2]JAN-07'!$AE$81*'[1]JAN 07'!$AY35</f>
        <v>2.255587768721624</v>
      </c>
      <c r="E35" s="17">
        <f>SUM(D35/D37)</f>
        <v>0.00828901015403744</v>
      </c>
      <c r="F35" s="16">
        <f>'[2]FEB-07'!$AD$93*'[1]FEB 07'!$AW$35</f>
        <v>3.4445340813185723</v>
      </c>
      <c r="G35" s="17">
        <f>SUM(F35/F37)</f>
        <v>0.012897044734320878</v>
      </c>
      <c r="H35" s="16">
        <v>0</v>
      </c>
      <c r="I35" s="17" t="e">
        <f>SUM(H35/H37)</f>
        <v>#DIV/0!</v>
      </c>
      <c r="J35" s="68">
        <v>0</v>
      </c>
      <c r="K35" s="17" t="e">
        <f>SUM(J35/J37)</f>
        <v>#DIV/0!</v>
      </c>
      <c r="L35" s="68">
        <v>0</v>
      </c>
      <c r="M35" s="17" t="e">
        <f>SUM(L35/L37)</f>
        <v>#DIV/0!</v>
      </c>
      <c r="N35" s="68">
        <v>0</v>
      </c>
      <c r="O35" s="17" t="e">
        <f>SUM(N35/N37)</f>
        <v>#DIV/0!</v>
      </c>
      <c r="P35" s="12">
        <v>15</v>
      </c>
      <c r="Q35" s="5" t="s">
        <v>28</v>
      </c>
      <c r="R35" s="68">
        <v>0</v>
      </c>
      <c r="S35" s="17" t="e">
        <f>SUM(R35/R37)</f>
        <v>#DIV/0!</v>
      </c>
      <c r="T35" s="68">
        <v>0</v>
      </c>
      <c r="U35" s="17" t="e">
        <f>SUM(T35/T37)</f>
        <v>#DIV/0!</v>
      </c>
      <c r="V35" s="68">
        <v>0</v>
      </c>
      <c r="W35" s="17" t="e">
        <f>SUM(V35/V37)</f>
        <v>#DIV/0!</v>
      </c>
      <c r="X35" s="68">
        <v>0</v>
      </c>
      <c r="Y35" s="17" t="e">
        <f>SUM(X35/X37)</f>
        <v>#DIV/0!</v>
      </c>
      <c r="Z35" s="68">
        <v>0</v>
      </c>
      <c r="AA35" s="17" t="e">
        <f>SUM(Z35/Z37)</f>
        <v>#DIV/0!</v>
      </c>
      <c r="AB35" s="68">
        <v>0</v>
      </c>
      <c r="AC35" s="17" t="e">
        <f>SUM(AB35/AB37)</f>
        <v>#DIV/0!</v>
      </c>
      <c r="AD35" s="16">
        <f t="shared" si="0"/>
        <v>5.700121850040196</v>
      </c>
      <c r="AE35" s="1"/>
      <c r="AF35" s="62"/>
    </row>
    <row r="36" spans="1:32" s="33" customFormat="1" ht="12.75">
      <c r="A36" s="12"/>
      <c r="B36" s="5"/>
      <c r="C36" s="15"/>
      <c r="D36" s="16"/>
      <c r="E36" s="17"/>
      <c r="F36" s="16"/>
      <c r="G36" s="17"/>
      <c r="H36" s="16">
        <v>0</v>
      </c>
      <c r="I36" s="17"/>
      <c r="J36" s="68">
        <v>0</v>
      </c>
      <c r="K36" s="17"/>
      <c r="L36" s="68">
        <v>0</v>
      </c>
      <c r="M36" s="17"/>
      <c r="N36" s="68">
        <v>0</v>
      </c>
      <c r="O36" s="17"/>
      <c r="P36" s="12"/>
      <c r="Q36" s="5"/>
      <c r="R36" s="68">
        <v>0</v>
      </c>
      <c r="S36" s="17"/>
      <c r="T36" s="68">
        <v>0</v>
      </c>
      <c r="U36" s="17"/>
      <c r="V36" s="68">
        <v>0</v>
      </c>
      <c r="W36" s="17"/>
      <c r="X36" s="68">
        <v>0</v>
      </c>
      <c r="Y36" s="17"/>
      <c r="Z36" s="68">
        <v>0</v>
      </c>
      <c r="AA36" s="17"/>
      <c r="AB36" s="68">
        <v>0</v>
      </c>
      <c r="AC36" s="17"/>
      <c r="AD36" s="16"/>
      <c r="AE36" s="1"/>
      <c r="AF36" s="62"/>
    </row>
    <row r="37" spans="1:32" s="33" customFormat="1" ht="13.5" thickBot="1">
      <c r="A37" s="19"/>
      <c r="B37" s="20" t="s">
        <v>30</v>
      </c>
      <c r="C37" s="21"/>
      <c r="D37" s="22">
        <f>SUM(D5:D36)</f>
        <v>272.11786773152454</v>
      </c>
      <c r="E37" s="23">
        <v>1</v>
      </c>
      <c r="F37" s="22">
        <f>SUM(F5:F36)</f>
        <v>267.0793311394955</v>
      </c>
      <c r="G37" s="23">
        <f>SUM(G5:G36)</f>
        <v>1</v>
      </c>
      <c r="H37" s="22">
        <f>SUM(H5:H36)</f>
        <v>0</v>
      </c>
      <c r="I37" s="23" t="e">
        <f>SUM(I5:I36)</f>
        <v>#DIV/0!</v>
      </c>
      <c r="J37" s="68">
        <v>0</v>
      </c>
      <c r="K37" s="23" t="e">
        <f>SUM(K5:K36)</f>
        <v>#DIV/0!</v>
      </c>
      <c r="L37" s="68">
        <v>0</v>
      </c>
      <c r="M37" s="23" t="e">
        <f>SUM(M5:M36)</f>
        <v>#DIV/0!</v>
      </c>
      <c r="N37" s="68">
        <v>0</v>
      </c>
      <c r="O37" s="23" t="e">
        <f>SUM(O5:O36)</f>
        <v>#DIV/0!</v>
      </c>
      <c r="P37" s="19"/>
      <c r="Q37" s="20" t="s">
        <v>30</v>
      </c>
      <c r="R37" s="68">
        <v>0</v>
      </c>
      <c r="S37" s="23" t="e">
        <f>SUM(S5:S36)</f>
        <v>#DIV/0!</v>
      </c>
      <c r="T37" s="68">
        <v>0</v>
      </c>
      <c r="U37" s="23" t="e">
        <f>SUM(U5:U36)</f>
        <v>#DIV/0!</v>
      </c>
      <c r="V37" s="68">
        <v>0</v>
      </c>
      <c r="W37" s="23" t="e">
        <f>SUM(W5:W36)</f>
        <v>#DIV/0!</v>
      </c>
      <c r="X37" s="68">
        <v>0</v>
      </c>
      <c r="Y37" s="23" t="e">
        <f>SUM(Y5:Y36)</f>
        <v>#DIV/0!</v>
      </c>
      <c r="Z37" s="68">
        <v>0</v>
      </c>
      <c r="AA37" s="65" t="e">
        <f>SUM(AA5:AA36)</f>
        <v>#DIV/0!</v>
      </c>
      <c r="AB37" s="68">
        <v>0</v>
      </c>
      <c r="AC37" s="23" t="e">
        <f>SUM(AC5:AC36)</f>
        <v>#DIV/0!</v>
      </c>
      <c r="AD37" s="22">
        <f t="shared" si="0"/>
        <v>539.19719887102</v>
      </c>
      <c r="AE37" s="1"/>
      <c r="AF37" s="62"/>
    </row>
    <row r="38" spans="1:32" s="33" customFormat="1" ht="13.5" thickTop="1">
      <c r="A38" s="1"/>
      <c r="B38" s="1"/>
      <c r="C38" s="2"/>
      <c r="D38" s="36"/>
      <c r="E38" s="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37"/>
      <c r="S38" s="37"/>
      <c r="T38" s="37"/>
      <c r="U38" s="37"/>
      <c r="V38" s="64"/>
      <c r="W38" s="3"/>
      <c r="X38" s="16"/>
      <c r="Y38" s="3"/>
      <c r="Z38" s="1"/>
      <c r="AA38" s="3"/>
      <c r="AB38" s="1"/>
      <c r="AC38" s="3"/>
      <c r="AD38" s="64"/>
      <c r="AE38" s="1"/>
      <c r="AF38" s="24"/>
    </row>
    <row r="39" spans="1:32" s="33" customFormat="1" ht="12.75">
      <c r="A39" s="12">
        <v>16</v>
      </c>
      <c r="B39" s="5" t="s">
        <v>29</v>
      </c>
      <c r="C39" s="15">
        <v>1600</v>
      </c>
      <c r="D39" s="16">
        <f>'[2]JAN-07'!$AE$81*'[1]JAN 07'!$AY$37</f>
        <v>47.81846069689842</v>
      </c>
      <c r="E39" s="17">
        <f>D39/$D37</f>
        <v>0.1757270152655937</v>
      </c>
      <c r="F39" s="16">
        <f>'[2]FEB-07'!$AD$93*'[1]FEB 07'!$AW$37</f>
        <v>41.29066886050454</v>
      </c>
      <c r="G39" s="17">
        <f>SUM(F39/F37)</f>
        <v>0.15460076481522425</v>
      </c>
      <c r="H39" s="16">
        <v>0</v>
      </c>
      <c r="I39" s="17" t="e">
        <f>SUM(H39/H37)</f>
        <v>#DIV/0!</v>
      </c>
      <c r="J39" s="16">
        <v>0</v>
      </c>
      <c r="K39" s="17" t="e">
        <f>SUM(J39/J37)</f>
        <v>#DIV/0!</v>
      </c>
      <c r="L39" s="16">
        <v>0</v>
      </c>
      <c r="M39" s="17" t="e">
        <f>SUM(L39/L37)</f>
        <v>#DIV/0!</v>
      </c>
      <c r="N39" s="16">
        <v>0</v>
      </c>
      <c r="O39" s="17" t="e">
        <f>SUM(N39/N37)</f>
        <v>#DIV/0!</v>
      </c>
      <c r="P39" s="12">
        <v>16</v>
      </c>
      <c r="Q39" s="5" t="s">
        <v>29</v>
      </c>
      <c r="R39" s="16">
        <v>0</v>
      </c>
      <c r="S39" s="17" t="e">
        <f>SUM(R39/R37)</f>
        <v>#DIV/0!</v>
      </c>
      <c r="T39" s="16">
        <v>0</v>
      </c>
      <c r="U39" s="17" t="e">
        <f>SUM(T39/T37)</f>
        <v>#DIV/0!</v>
      </c>
      <c r="V39" s="16">
        <v>0</v>
      </c>
      <c r="W39" s="17" t="e">
        <f>SUM(V39/V37)</f>
        <v>#DIV/0!</v>
      </c>
      <c r="X39" s="16">
        <v>0</v>
      </c>
      <c r="Y39" s="17" t="e">
        <f>SUM(X39/X37)</f>
        <v>#DIV/0!</v>
      </c>
      <c r="Z39" s="16">
        <v>0</v>
      </c>
      <c r="AA39" s="17" t="e">
        <f>SUM(Z39/Z37)</f>
        <v>#DIV/0!</v>
      </c>
      <c r="AB39" s="16">
        <v>0</v>
      </c>
      <c r="AC39" s="17" t="e">
        <f>SUM(AB39/AB37)</f>
        <v>#DIV/0!</v>
      </c>
      <c r="AD39" s="16">
        <f t="shared" si="0"/>
        <v>89.10912955740295</v>
      </c>
      <c r="AE39" s="1"/>
      <c r="AF39" s="24"/>
    </row>
    <row r="40" spans="1:32" s="33" customFormat="1" ht="12.75">
      <c r="A40" s="1"/>
      <c r="B40" s="1"/>
      <c r="C40" s="2"/>
      <c r="D40" s="36"/>
      <c r="E40" s="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"/>
      <c r="Q40" s="1"/>
      <c r="R40" s="37"/>
      <c r="S40" s="37"/>
      <c r="T40" s="37"/>
      <c r="U40" s="37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3" customFormat="1" ht="12.75">
      <c r="A41" s="1"/>
      <c r="B41" s="1"/>
      <c r="C41" s="38" t="s">
        <v>0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1"/>
      <c r="Q41" s="1"/>
      <c r="R41" s="38"/>
      <c r="S41" s="38" t="s">
        <v>0</v>
      </c>
      <c r="T41" s="38"/>
      <c r="U41" s="38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3" customFormat="1" ht="12.75">
      <c r="A42" s="5" t="s">
        <v>47</v>
      </c>
      <c r="B42" s="1"/>
      <c r="C42" s="2"/>
      <c r="D42" s="1"/>
      <c r="E42" s="3"/>
      <c r="F42" s="1"/>
      <c r="G42" s="3"/>
      <c r="H42" s="37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4"/>
      <c r="U42" s="3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4"/>
    </row>
    <row r="43" spans="1:32" s="33" customFormat="1" ht="12.75">
      <c r="A43" s="5"/>
      <c r="B43" s="5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9" customFormat="1" ht="12.75" customHeight="1">
      <c r="A44" s="12">
        <v>1</v>
      </c>
      <c r="B44" s="5" t="s">
        <v>13</v>
      </c>
      <c r="C44" s="15">
        <f>+C5</f>
        <v>1420</v>
      </c>
      <c r="D44" s="16">
        <f>693.52-D5-D7-D9-D11</f>
        <v>536.444627099174</v>
      </c>
      <c r="E44" s="17">
        <f>D44/$D52</f>
        <v>0.3580141843319167</v>
      </c>
      <c r="F44" s="16">
        <f>'[4]ACN PAPER'!$C$11+'[4]NORTHERN PAPER'!$D$16+'[4]SMURFIT'!$D$55</f>
        <v>483.04</v>
      </c>
      <c r="G44" s="17">
        <f>SUM(F44/F52)</f>
        <v>0.39331020893383495</v>
      </c>
      <c r="H44" s="16">
        <v>0</v>
      </c>
      <c r="I44" s="17" t="e">
        <f>SUM(H44/H52)</f>
        <v>#DIV/0!</v>
      </c>
      <c r="J44" s="16">
        <v>0</v>
      </c>
      <c r="K44" s="17" t="e">
        <f>SUM(J44/J52)</f>
        <v>#DIV/0!</v>
      </c>
      <c r="L44" s="16">
        <v>0</v>
      </c>
      <c r="M44" s="17" t="e">
        <f>SUM(L44/L52)</f>
        <v>#DIV/0!</v>
      </c>
      <c r="N44" s="16">
        <v>0</v>
      </c>
      <c r="O44" s="17" t="e">
        <f>SUM(N44/N52)</f>
        <v>#DIV/0!</v>
      </c>
      <c r="P44" s="12">
        <v>1</v>
      </c>
      <c r="Q44" s="5" t="s">
        <v>13</v>
      </c>
      <c r="R44" s="16">
        <v>0</v>
      </c>
      <c r="S44" s="17" t="e">
        <f>SUM(R44/R52)</f>
        <v>#DIV/0!</v>
      </c>
      <c r="T44" s="16">
        <v>0</v>
      </c>
      <c r="U44" s="17" t="e">
        <f>SUM(T44/T52)</f>
        <v>#DIV/0!</v>
      </c>
      <c r="V44" s="16">
        <v>0</v>
      </c>
      <c r="W44" s="17" t="e">
        <f>+V44/V$52</f>
        <v>#DIV/0!</v>
      </c>
      <c r="X44" s="16">
        <v>0</v>
      </c>
      <c r="Y44" s="17" t="e">
        <f>+X44/X$52</f>
        <v>#DIV/0!</v>
      </c>
      <c r="Z44" s="16">
        <v>0</v>
      </c>
      <c r="AA44" s="17" t="e">
        <f>+Z44/Z$54</f>
        <v>#DIV/0!</v>
      </c>
      <c r="AB44" s="16">
        <v>0</v>
      </c>
      <c r="AC44" s="66" t="e">
        <f>+AB44/AB$54</f>
        <v>#DIV/0!</v>
      </c>
      <c r="AD44" s="16">
        <f aca="true" t="shared" si="1" ref="AD44:AD50">SUM(D44+F44+H44+J44+L44+N44+R44+T44+V44+X44+Z44+AB44)</f>
        <v>1019.4846270991741</v>
      </c>
      <c r="AE44" s="4"/>
      <c r="AF44" s="56"/>
    </row>
    <row r="45" spans="1:32" s="39" customFormat="1" ht="15.75" customHeight="1">
      <c r="A45" s="12">
        <v>2</v>
      </c>
      <c r="B45" s="5" t="s">
        <v>11</v>
      </c>
      <c r="C45" s="15">
        <v>750</v>
      </c>
      <c r="D45" s="16">
        <v>0</v>
      </c>
      <c r="E45" s="17">
        <f>D45/$D52</f>
        <v>0</v>
      </c>
      <c r="F45" s="16">
        <f>'[4]STRATEGIC '!$C$15</f>
        <v>266.53</v>
      </c>
      <c r="G45" s="17">
        <f>SUM(F45/F52)</f>
        <v>0.2170192323350758</v>
      </c>
      <c r="H45" s="16">
        <v>0</v>
      </c>
      <c r="I45" s="17" t="e">
        <f>SUM(H45/H52)</f>
        <v>#DIV/0!</v>
      </c>
      <c r="J45" s="16">
        <v>0</v>
      </c>
      <c r="K45" s="17" t="e">
        <f>SUM(J45/J52)</f>
        <v>#DIV/0!</v>
      </c>
      <c r="L45" s="16">
        <v>0</v>
      </c>
      <c r="M45" s="17" t="e">
        <f>SUM(L45/L52)</f>
        <v>#DIV/0!</v>
      </c>
      <c r="N45" s="16">
        <v>0</v>
      </c>
      <c r="O45" s="17" t="e">
        <f>SUM(N45/N52)</f>
        <v>#DIV/0!</v>
      </c>
      <c r="P45" s="12">
        <v>2</v>
      </c>
      <c r="Q45" s="5" t="s">
        <v>11</v>
      </c>
      <c r="R45" s="16">
        <v>0</v>
      </c>
      <c r="S45" s="17" t="e">
        <f>SUM(R45/R52)</f>
        <v>#DIV/0!</v>
      </c>
      <c r="T45" s="16">
        <v>0</v>
      </c>
      <c r="U45" s="17" t="e">
        <f>SUM(T45/T52)</f>
        <v>#DIV/0!</v>
      </c>
      <c r="V45" s="16">
        <v>0</v>
      </c>
      <c r="W45" s="17" t="e">
        <f>+V45/V$52</f>
        <v>#DIV/0!</v>
      </c>
      <c r="X45" s="16">
        <v>0</v>
      </c>
      <c r="Y45" s="17" t="e">
        <f>+X45/X$52</f>
        <v>#DIV/0!</v>
      </c>
      <c r="Z45" s="16">
        <v>0</v>
      </c>
      <c r="AA45" s="17" t="e">
        <f>+Z45/Z$54</f>
        <v>#DIV/0!</v>
      </c>
      <c r="AB45" s="16">
        <v>0</v>
      </c>
      <c r="AC45" s="66" t="e">
        <f>+AB45/AB$54</f>
        <v>#DIV/0!</v>
      </c>
      <c r="AD45" s="16">
        <f t="shared" si="1"/>
        <v>266.53</v>
      </c>
      <c r="AE45" s="4"/>
      <c r="AF45" s="56"/>
    </row>
    <row r="46" spans="1:32" s="39" customFormat="1" ht="17.25" customHeight="1">
      <c r="A46" s="12">
        <v>3</v>
      </c>
      <c r="B46" s="45" t="s">
        <v>35</v>
      </c>
      <c r="C46" s="52" t="s">
        <v>12</v>
      </c>
      <c r="D46" s="46">
        <f>772.69+63.91-D21-D19-D23-D25-D27</f>
        <v>815.7846842076474</v>
      </c>
      <c r="E46" s="53">
        <f>D46/$D52</f>
        <v>0.5444410728585352</v>
      </c>
      <c r="F46" s="46">
        <f>'[4]CUSTOM ALLOY INDUSTRIAL'!$C$58+'[4]RECYCLE ZONE'!$C$7+'[4]DRIP HOSE'!$E$7+'[4]STD IRON'!$C$13</f>
        <v>328.05</v>
      </c>
      <c r="G46" s="53">
        <f>SUM(F46/F52)</f>
        <v>0.26711124138941816</v>
      </c>
      <c r="H46" s="46">
        <v>0</v>
      </c>
      <c r="I46" s="53" t="e">
        <f>SUM(H46/H52)</f>
        <v>#DIV/0!</v>
      </c>
      <c r="J46" s="46">
        <v>0</v>
      </c>
      <c r="K46" s="53" t="e">
        <f>SUM(J46/J52)</f>
        <v>#DIV/0!</v>
      </c>
      <c r="L46" s="46">
        <v>0</v>
      </c>
      <c r="M46" s="53" t="e">
        <f>SUM(L46/L52)</f>
        <v>#DIV/0!</v>
      </c>
      <c r="N46" s="46">
        <v>0</v>
      </c>
      <c r="O46" s="53" t="e">
        <f>SUM(N46/N52)</f>
        <v>#DIV/0!</v>
      </c>
      <c r="P46" s="12">
        <v>3</v>
      </c>
      <c r="Q46" s="45" t="s">
        <v>35</v>
      </c>
      <c r="R46" s="46">
        <v>0</v>
      </c>
      <c r="S46" s="53" t="e">
        <f>SUM(R46/R52)</f>
        <v>#DIV/0!</v>
      </c>
      <c r="T46" s="46">
        <v>0</v>
      </c>
      <c r="U46" s="53" t="e">
        <f>SUM(T46/T52)</f>
        <v>#DIV/0!</v>
      </c>
      <c r="V46" s="46">
        <v>0</v>
      </c>
      <c r="W46" s="53" t="e">
        <f>+V46/V$52</f>
        <v>#DIV/0!</v>
      </c>
      <c r="X46" s="46">
        <v>0</v>
      </c>
      <c r="Y46" s="53" t="e">
        <f>+X46/X$52</f>
        <v>#DIV/0!</v>
      </c>
      <c r="Z46" s="46">
        <v>0</v>
      </c>
      <c r="AA46" s="53" t="e">
        <f>+Z46/Z$54</f>
        <v>#DIV/0!</v>
      </c>
      <c r="AB46" s="46">
        <v>0</v>
      </c>
      <c r="AC46" s="67" t="e">
        <f>+AB46/AB$54</f>
        <v>#DIV/0!</v>
      </c>
      <c r="AD46" s="16">
        <f t="shared" si="1"/>
        <v>1143.8346842076473</v>
      </c>
      <c r="AE46" s="4"/>
      <c r="AF46" s="56"/>
    </row>
    <row r="47" spans="1:32" s="39" customFormat="1" ht="17.25" customHeight="1">
      <c r="A47" s="12">
        <v>4</v>
      </c>
      <c r="B47" s="5" t="s">
        <v>42</v>
      </c>
      <c r="C47" s="15" t="s">
        <v>12</v>
      </c>
      <c r="D47" s="16">
        <v>28.59</v>
      </c>
      <c r="E47" s="17">
        <f>D47/$D52</f>
        <v>0.01908048848470843</v>
      </c>
      <c r="F47" s="16">
        <v>37.82</v>
      </c>
      <c r="G47" s="17">
        <f>SUM(F47/F52)</f>
        <v>0.030794534825019954</v>
      </c>
      <c r="H47" s="16">
        <v>0</v>
      </c>
      <c r="I47" s="17" t="e">
        <f>SUM(H47/H52)</f>
        <v>#DIV/0!</v>
      </c>
      <c r="J47" s="16">
        <v>0</v>
      </c>
      <c r="K47" s="17" t="e">
        <f>SUM(J47/J52)</f>
        <v>#DIV/0!</v>
      </c>
      <c r="L47" s="16">
        <v>0</v>
      </c>
      <c r="M47" s="17" t="e">
        <f>SUM(L47/L52)</f>
        <v>#DIV/0!</v>
      </c>
      <c r="N47" s="16">
        <v>0</v>
      </c>
      <c r="O47" s="17" t="e">
        <f>SUM(N47/N52)</f>
        <v>#DIV/0!</v>
      </c>
      <c r="P47" s="61">
        <v>4</v>
      </c>
      <c r="Q47" s="5" t="s">
        <v>42</v>
      </c>
      <c r="R47" s="16">
        <v>0</v>
      </c>
      <c r="S47" s="17" t="e">
        <f>SUM(R47/R52)</f>
        <v>#DIV/0!</v>
      </c>
      <c r="T47" s="16">
        <v>0</v>
      </c>
      <c r="U47" s="17" t="e">
        <f>SUM(T47/T52)</f>
        <v>#DIV/0!</v>
      </c>
      <c r="V47" s="16">
        <v>0</v>
      </c>
      <c r="W47" s="17" t="e">
        <f>SUM(V47/V52)</f>
        <v>#DIV/0!</v>
      </c>
      <c r="X47" s="16">
        <v>0</v>
      </c>
      <c r="Y47" s="17" t="e">
        <f>SUM(X47/X52)</f>
        <v>#DIV/0!</v>
      </c>
      <c r="Z47" s="16">
        <v>0</v>
      </c>
      <c r="AA47" s="53" t="e">
        <f>+Z47/Z$54</f>
        <v>#DIV/0!</v>
      </c>
      <c r="AB47" s="16">
        <v>0</v>
      </c>
      <c r="AC47" s="67" t="e">
        <f>+AB47/AB$54</f>
        <v>#DIV/0!</v>
      </c>
      <c r="AD47" s="16">
        <f t="shared" si="1"/>
        <v>66.41</v>
      </c>
      <c r="AE47" s="4"/>
      <c r="AF47" s="56"/>
    </row>
    <row r="48" spans="1:32" s="39" customFormat="1" ht="16.5" customHeight="1">
      <c r="A48" s="12">
        <v>5</v>
      </c>
      <c r="B48" s="5" t="s">
        <v>36</v>
      </c>
      <c r="C48" s="15" t="s">
        <v>12</v>
      </c>
      <c r="D48" s="16">
        <v>3.42</v>
      </c>
      <c r="E48" s="17">
        <f>D48/$D52</f>
        <v>0.0022824508785485426</v>
      </c>
      <c r="F48" s="16">
        <v>30.78</v>
      </c>
      <c r="G48" s="17">
        <f>SUM(F48/F52)</f>
        <v>0.025062289315550348</v>
      </c>
      <c r="H48" s="16">
        <v>0</v>
      </c>
      <c r="I48" s="17" t="e">
        <f>SUM(H48/H52)</f>
        <v>#DIV/0!</v>
      </c>
      <c r="J48" s="16">
        <v>0</v>
      </c>
      <c r="K48" s="17" t="e">
        <f>SUM(J48/J52)</f>
        <v>#DIV/0!</v>
      </c>
      <c r="L48" s="16">
        <v>0</v>
      </c>
      <c r="M48" s="17" t="e">
        <f>SUM(L48/L52)</f>
        <v>#DIV/0!</v>
      </c>
      <c r="N48" s="16">
        <v>0</v>
      </c>
      <c r="O48" s="17" t="e">
        <f>SUM(N48/N52)</f>
        <v>#DIV/0!</v>
      </c>
      <c r="P48" s="61">
        <v>5</v>
      </c>
      <c r="Q48" s="5" t="s">
        <v>36</v>
      </c>
      <c r="R48" s="16">
        <v>0</v>
      </c>
      <c r="S48" s="17" t="e">
        <f>SUM(R48/R52)</f>
        <v>#DIV/0!</v>
      </c>
      <c r="T48" s="16">
        <v>0</v>
      </c>
      <c r="U48" s="17" t="e">
        <f>SUM(T48/T52)</f>
        <v>#DIV/0!</v>
      </c>
      <c r="V48" s="16">
        <v>0</v>
      </c>
      <c r="W48" s="17" t="e">
        <f>SUM(V48/V52)</f>
        <v>#DIV/0!</v>
      </c>
      <c r="X48" s="16">
        <v>0</v>
      </c>
      <c r="Y48" s="17" t="e">
        <f>SUM(X48/X52)</f>
        <v>#DIV/0!</v>
      </c>
      <c r="Z48" s="16">
        <v>0</v>
      </c>
      <c r="AA48" s="17" t="e">
        <f>+Z48/Z$52</f>
        <v>#DIV/0!</v>
      </c>
      <c r="AB48" s="16">
        <v>0</v>
      </c>
      <c r="AC48" s="17" t="e">
        <f>+AB48/AB$54</f>
        <v>#DIV/0!</v>
      </c>
      <c r="AD48" s="16">
        <f t="shared" si="1"/>
        <v>34.2</v>
      </c>
      <c r="AE48" s="4"/>
      <c r="AF48" s="56"/>
    </row>
    <row r="49" spans="1:32" s="39" customFormat="1" ht="16.5" customHeight="1">
      <c r="A49" s="12">
        <v>6</v>
      </c>
      <c r="B49" s="5" t="s">
        <v>43</v>
      </c>
      <c r="C49" s="15" t="s">
        <v>12</v>
      </c>
      <c r="D49" s="46"/>
      <c r="E49" s="53"/>
      <c r="F49" s="46"/>
      <c r="G49" s="53"/>
      <c r="H49" s="46"/>
      <c r="I49" s="53"/>
      <c r="J49" s="46"/>
      <c r="K49" s="53"/>
      <c r="L49" s="46"/>
      <c r="M49" s="53"/>
      <c r="N49" s="46"/>
      <c r="O49" s="53"/>
      <c r="P49" s="61">
        <v>6</v>
      </c>
      <c r="Q49" s="5" t="s">
        <v>43</v>
      </c>
      <c r="R49" s="46"/>
      <c r="S49" s="53"/>
      <c r="T49" s="46"/>
      <c r="U49" s="53" t="e">
        <f>SUM(T49/T52)</f>
        <v>#DIV/0!</v>
      </c>
      <c r="V49" s="46"/>
      <c r="W49" s="53" t="e">
        <f>SUM(V49/V52)</f>
        <v>#DIV/0!</v>
      </c>
      <c r="X49" s="46"/>
      <c r="Y49" s="53" t="e">
        <f>SUM(X49/X52)</f>
        <v>#DIV/0!</v>
      </c>
      <c r="Z49" s="46"/>
      <c r="AA49" s="53" t="e">
        <f>SUM(Z49/Z52)</f>
        <v>#DIV/0!</v>
      </c>
      <c r="AB49" s="46"/>
      <c r="AC49" s="53" t="e">
        <f>SUM(AB49/AB52)</f>
        <v>#DIV/0!</v>
      </c>
      <c r="AD49" s="16">
        <f t="shared" si="1"/>
        <v>0</v>
      </c>
      <c r="AE49" s="4"/>
      <c r="AF49" s="56"/>
    </row>
    <row r="50" spans="1:32" s="39" customFormat="1" ht="16.5" customHeight="1">
      <c r="A50" s="12">
        <v>7</v>
      </c>
      <c r="B50" s="5" t="s">
        <v>46</v>
      </c>
      <c r="C50" s="15" t="s">
        <v>12</v>
      </c>
      <c r="D50" s="16">
        <v>114.15</v>
      </c>
      <c r="E50" s="17"/>
      <c r="F50" s="16">
        <f>'[3]FEB-07'!$AC$10</f>
        <v>81.92</v>
      </c>
      <c r="G50" s="17"/>
      <c r="H50" s="16"/>
      <c r="I50" s="17"/>
      <c r="J50" s="16"/>
      <c r="K50" s="17"/>
      <c r="L50" s="16"/>
      <c r="M50" s="17"/>
      <c r="N50" s="16"/>
      <c r="O50" s="17"/>
      <c r="P50" s="12">
        <v>7</v>
      </c>
      <c r="Q50" s="5" t="s">
        <v>45</v>
      </c>
      <c r="R50" s="15"/>
      <c r="S50" s="17"/>
      <c r="T50" s="16"/>
      <c r="U50" s="17"/>
      <c r="V50" s="16"/>
      <c r="W50" s="17"/>
      <c r="X50" s="16"/>
      <c r="Y50" s="17"/>
      <c r="Z50" s="16"/>
      <c r="AA50" s="17"/>
      <c r="AB50" s="16"/>
      <c r="AC50" s="17"/>
      <c r="AD50" s="16">
        <f t="shared" si="1"/>
        <v>196.07</v>
      </c>
      <c r="AE50" s="4"/>
      <c r="AF50" s="56"/>
    </row>
    <row r="51" spans="1:32" s="33" customFormat="1" ht="12.75">
      <c r="A51" s="1"/>
      <c r="B51" s="1"/>
      <c r="C51" s="25"/>
      <c r="D51" s="18"/>
      <c r="E51" s="51"/>
      <c r="F51" s="24"/>
      <c r="G51" s="47"/>
      <c r="H51" s="55"/>
      <c r="I51" s="47"/>
      <c r="J51" s="24"/>
      <c r="K51" s="47"/>
      <c r="L51" s="24"/>
      <c r="M51" s="47"/>
      <c r="N51" s="24"/>
      <c r="O51" s="47"/>
      <c r="P51" s="24"/>
      <c r="Q51" s="24"/>
      <c r="R51" s="24"/>
      <c r="S51" s="47"/>
      <c r="T51" s="56"/>
      <c r="U51" s="57"/>
      <c r="V51" s="24"/>
      <c r="W51" s="47"/>
      <c r="X51" s="24"/>
      <c r="Y51" s="47" t="s">
        <v>0</v>
      </c>
      <c r="Z51" s="24"/>
      <c r="AA51" s="47"/>
      <c r="AB51" s="24"/>
      <c r="AC51" s="47"/>
      <c r="AD51" s="24"/>
      <c r="AE51" s="1"/>
      <c r="AF51" s="24"/>
    </row>
    <row r="52" spans="1:32" s="33" customFormat="1" ht="13.5" thickBot="1">
      <c r="A52" s="19"/>
      <c r="B52" s="20" t="s">
        <v>15</v>
      </c>
      <c r="C52" s="58"/>
      <c r="D52" s="16">
        <f>SUM(D44:D51)</f>
        <v>1498.3893113068214</v>
      </c>
      <c r="E52" s="59"/>
      <c r="F52" s="16">
        <f>SUM(F44:F50)</f>
        <v>1228.1399999999999</v>
      </c>
      <c r="G52" s="59"/>
      <c r="H52" s="16">
        <f>SUM(H44:H51)</f>
        <v>0</v>
      </c>
      <c r="I52" s="59"/>
      <c r="J52" s="16">
        <f>SUM(J44:J51)</f>
        <v>0</v>
      </c>
      <c r="K52" s="59"/>
      <c r="L52" s="16">
        <f>SUM(L44:L51)</f>
        <v>0</v>
      </c>
      <c r="M52" s="59"/>
      <c r="N52" s="16">
        <f>SUM(N44:N51)</f>
        <v>0</v>
      </c>
      <c r="O52" s="59"/>
      <c r="P52" s="60"/>
      <c r="Q52" s="54" t="s">
        <v>15</v>
      </c>
      <c r="R52" s="16">
        <f>SUM(R44:R51)</f>
        <v>0</v>
      </c>
      <c r="S52" s="16"/>
      <c r="T52" s="16">
        <f>SUM(T44:T51)</f>
        <v>0</v>
      </c>
      <c r="U52" s="16"/>
      <c r="V52" s="16">
        <f>SUM(V44:V51)</f>
        <v>0</v>
      </c>
      <c r="W52" s="59"/>
      <c r="X52" s="16">
        <f>SUM(X44:X51)</f>
        <v>0</v>
      </c>
      <c r="Y52" s="59"/>
      <c r="Z52" s="16">
        <f>SUM(Z44:Z51)</f>
        <v>0</v>
      </c>
      <c r="AA52" s="59"/>
      <c r="AB52" s="16">
        <f>SUM(AB44:AB51)</f>
        <v>0</v>
      </c>
      <c r="AC52" s="59"/>
      <c r="AD52" s="16">
        <f>SUM(AD44:AD51)</f>
        <v>2726.5293113068215</v>
      </c>
      <c r="AE52" s="1"/>
      <c r="AF52" s="24"/>
    </row>
    <row r="53" spans="1:32" s="33" customFormat="1" ht="13.5" thickTop="1">
      <c r="A53" s="1"/>
      <c r="B53" s="1"/>
      <c r="C53" s="2"/>
      <c r="D53" s="18"/>
      <c r="E53" s="26"/>
      <c r="F53" s="1"/>
      <c r="G53" s="3"/>
      <c r="H53" s="37"/>
      <c r="I53" s="3" t="s">
        <v>0</v>
      </c>
      <c r="J53" s="1"/>
      <c r="K53" s="3"/>
      <c r="L53" s="1"/>
      <c r="M53" s="3"/>
      <c r="N53" s="1"/>
      <c r="O53" s="3"/>
      <c r="P53" s="1"/>
      <c r="Q53" s="1"/>
      <c r="R53" s="1"/>
      <c r="S53" s="3"/>
      <c r="T53" s="1"/>
      <c r="U53" s="3"/>
      <c r="V53" s="1"/>
      <c r="W53" s="3"/>
      <c r="X53" s="1"/>
      <c r="Y53" s="3"/>
      <c r="Z53" s="1"/>
      <c r="AA53" s="3"/>
      <c r="AB53" s="1"/>
      <c r="AC53" s="3"/>
      <c r="AD53" s="1"/>
      <c r="AE53" s="1"/>
      <c r="AF53" s="1"/>
    </row>
    <row r="54" spans="1:32" s="33" customFormat="1" ht="13.5" thickBot="1">
      <c r="A54" s="19"/>
      <c r="B54" s="20" t="s">
        <v>17</v>
      </c>
      <c r="C54" s="21"/>
      <c r="D54" s="22">
        <f>D37+D52</f>
        <v>1770.5071790383458</v>
      </c>
      <c r="E54" s="23"/>
      <c r="F54" s="22">
        <f>F37+F52</f>
        <v>1495.2193311394954</v>
      </c>
      <c r="G54" s="23"/>
      <c r="H54" s="22">
        <f>H37+H52</f>
        <v>0</v>
      </c>
      <c r="I54" s="23"/>
      <c r="J54" s="22">
        <f>J37+J52</f>
        <v>0</v>
      </c>
      <c r="K54" s="23"/>
      <c r="L54" s="22">
        <f>L37+L52</f>
        <v>0</v>
      </c>
      <c r="M54" s="23"/>
      <c r="N54" s="22">
        <f>N37+N52</f>
        <v>0</v>
      </c>
      <c r="O54" s="23"/>
      <c r="P54" s="19"/>
      <c r="Q54" s="20" t="s">
        <v>17</v>
      </c>
      <c r="R54" s="22">
        <f>R37+R52</f>
        <v>0</v>
      </c>
      <c r="S54" s="22"/>
      <c r="T54" s="22">
        <f>T37+T52</f>
        <v>0</v>
      </c>
      <c r="U54" s="22"/>
      <c r="V54" s="22">
        <f>V37+V52</f>
        <v>0</v>
      </c>
      <c r="W54" s="44"/>
      <c r="X54" s="22">
        <f>+X52+X37</f>
        <v>0</v>
      </c>
      <c r="Y54" s="23"/>
      <c r="Z54" s="22">
        <f>+Z52+Z37</f>
        <v>0</v>
      </c>
      <c r="AA54" s="23"/>
      <c r="AB54" s="22">
        <f>+AB52+AB37</f>
        <v>0</v>
      </c>
      <c r="AC54" s="23"/>
      <c r="AD54" s="22">
        <f>+AD52+AD37</f>
        <v>3265.726510177841</v>
      </c>
      <c r="AE54" s="1"/>
      <c r="AF54" s="1"/>
    </row>
    <row r="55" spans="1:32" s="31" customFormat="1" ht="17.25" customHeight="1" thickTop="1">
      <c r="A55" s="41"/>
      <c r="B55" s="5" t="s">
        <v>34</v>
      </c>
      <c r="C55" s="6"/>
      <c r="D55" s="27">
        <f>D39/D54</f>
        <v>0.02700834047048095</v>
      </c>
      <c r="E55" s="47"/>
      <c r="F55" s="27">
        <f>F39/F54</f>
        <v>0.02761512508605492</v>
      </c>
      <c r="G55" s="28" t="s">
        <v>0</v>
      </c>
      <c r="H55" s="27" t="e">
        <f>H39/H54</f>
        <v>#DIV/0!</v>
      </c>
      <c r="I55" s="28"/>
      <c r="J55" s="27" t="e">
        <f>J39/J54</f>
        <v>#DIV/0!</v>
      </c>
      <c r="K55" s="28"/>
      <c r="L55" s="27" t="e">
        <f>L39/L54</f>
        <v>#DIV/0!</v>
      </c>
      <c r="M55" s="28"/>
      <c r="N55" s="27" t="e">
        <f>N39/N54</f>
        <v>#DIV/0!</v>
      </c>
      <c r="O55" s="28"/>
      <c r="P55" s="41"/>
      <c r="Q55" s="5" t="s">
        <v>16</v>
      </c>
      <c r="R55" s="27" t="e">
        <f>R39/R54</f>
        <v>#DIV/0!</v>
      </c>
      <c r="S55" s="28"/>
      <c r="T55" s="27" t="e">
        <f>T39/T54</f>
        <v>#DIV/0!</v>
      </c>
      <c r="U55" s="28" t="s">
        <v>0</v>
      </c>
      <c r="V55" s="27" t="e">
        <f>V39/V54</f>
        <v>#DIV/0!</v>
      </c>
      <c r="W55" s="28" t="s">
        <v>0</v>
      </c>
      <c r="X55" s="27" t="e">
        <f>X39/X54</f>
        <v>#DIV/0!</v>
      </c>
      <c r="Y55" s="29"/>
      <c r="Z55" s="27" t="e">
        <f>Z39/Z54</f>
        <v>#DIV/0!</v>
      </c>
      <c r="AA55" s="29"/>
      <c r="AB55" s="27" t="e">
        <f>AB39/AB54</f>
        <v>#DIV/0!</v>
      </c>
      <c r="AC55" s="29" t="s">
        <v>0</v>
      </c>
      <c r="AD55" s="27"/>
      <c r="AE55" s="5"/>
      <c r="AF55" s="5"/>
    </row>
    <row r="56" spans="1:32" s="31" customFormat="1" ht="17.25" customHeight="1">
      <c r="A56" s="42" t="s">
        <v>37</v>
      </c>
      <c r="B56" s="29" t="s">
        <v>38</v>
      </c>
      <c r="C56" s="29"/>
      <c r="D56" s="27"/>
      <c r="E56" s="28"/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42" t="s">
        <v>37</v>
      </c>
      <c r="Q56" s="29" t="s">
        <v>38</v>
      </c>
      <c r="R56" s="29"/>
      <c r="S56" s="27"/>
      <c r="T56" s="28"/>
      <c r="U56" s="27" t="s">
        <v>0</v>
      </c>
      <c r="V56" s="28"/>
      <c r="W56" s="28"/>
      <c r="X56" s="40"/>
      <c r="Y56" s="29"/>
      <c r="Z56" s="40" t="s">
        <v>0</v>
      </c>
      <c r="AA56" s="29"/>
      <c r="AB56" s="40"/>
      <c r="AC56" s="29"/>
      <c r="AD56" s="40"/>
      <c r="AE56" s="5"/>
      <c r="AF56" s="5"/>
    </row>
    <row r="57" spans="1:32" s="31" customFormat="1" ht="17.25" customHeight="1">
      <c r="A57" s="42" t="s">
        <v>19</v>
      </c>
      <c r="B57" s="29" t="s">
        <v>40</v>
      </c>
      <c r="C57" s="29"/>
      <c r="D57" s="27"/>
      <c r="E57" s="28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42" t="s">
        <v>19</v>
      </c>
      <c r="Q57" s="29" t="s">
        <v>40</v>
      </c>
      <c r="R57" s="29"/>
      <c r="S57" s="27"/>
      <c r="T57" s="28"/>
      <c r="U57" s="27"/>
      <c r="V57" s="28"/>
      <c r="W57" s="28"/>
      <c r="X57" s="40"/>
      <c r="Y57" s="29"/>
      <c r="Z57" s="40"/>
      <c r="AA57" s="29"/>
      <c r="AB57" s="40"/>
      <c r="AC57" s="29"/>
      <c r="AD57" s="40"/>
      <c r="AE57" s="5"/>
      <c r="AF57" s="5"/>
    </row>
    <row r="58" spans="1:32" s="31" customFormat="1" ht="17.25" customHeight="1">
      <c r="A58" s="42" t="s">
        <v>39</v>
      </c>
      <c r="B58" s="29" t="s">
        <v>41</v>
      </c>
      <c r="C58" s="29"/>
      <c r="D58" s="27"/>
      <c r="E58" s="28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42" t="s">
        <v>39</v>
      </c>
      <c r="Q58" s="29" t="s">
        <v>41</v>
      </c>
      <c r="R58" s="29"/>
      <c r="S58" s="27"/>
      <c r="T58" s="28"/>
      <c r="U58" s="27"/>
      <c r="V58" s="28"/>
      <c r="W58" s="28"/>
      <c r="X58" s="40"/>
      <c r="Y58" s="29"/>
      <c r="Z58" s="40"/>
      <c r="AA58" s="29"/>
      <c r="AB58" s="40"/>
      <c r="AC58" s="29"/>
      <c r="AD58" s="40"/>
      <c r="AE58" s="5"/>
      <c r="AF58" s="5"/>
    </row>
    <row r="59" spans="1:32" s="31" customFormat="1" ht="17.25" customHeight="1">
      <c r="A59" s="42"/>
      <c r="B59" s="29"/>
      <c r="C59" s="29"/>
      <c r="D59" s="27"/>
      <c r="E59" s="28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42"/>
      <c r="Q59" s="29"/>
      <c r="R59" s="29"/>
      <c r="S59" s="29"/>
      <c r="T59" s="28"/>
      <c r="U59" s="27"/>
      <c r="V59" s="27"/>
      <c r="W59" s="28"/>
      <c r="X59" s="40"/>
      <c r="Y59" s="29"/>
      <c r="Z59" s="40"/>
      <c r="AA59" s="29"/>
      <c r="AB59" s="40"/>
      <c r="AC59" s="29"/>
      <c r="AD59" s="40"/>
      <c r="AE59" s="5"/>
      <c r="AF59" s="5"/>
    </row>
    <row r="60" spans="1:32" s="31" customFormat="1" ht="12.75">
      <c r="A60" s="5"/>
      <c r="B60" s="29"/>
      <c r="C60" s="29"/>
      <c r="D60" s="30"/>
      <c r="E60" s="28"/>
      <c r="F60" s="27"/>
      <c r="G60" s="28" t="s">
        <v>0</v>
      </c>
      <c r="H60" s="27"/>
      <c r="I60" s="28"/>
      <c r="J60" s="27"/>
      <c r="K60" s="28"/>
      <c r="L60" s="27"/>
      <c r="M60" s="28"/>
      <c r="N60" s="27"/>
      <c r="O60" s="28"/>
      <c r="P60" s="5"/>
      <c r="Q60" s="29"/>
      <c r="R60" s="27"/>
      <c r="S60" s="28"/>
      <c r="T60" s="32"/>
      <c r="U60" s="28"/>
      <c r="V60" s="27"/>
      <c r="W60" s="28"/>
      <c r="X60" s="40"/>
      <c r="Y60" s="29"/>
      <c r="Z60" s="40"/>
      <c r="AA60" s="29"/>
      <c r="AB60" s="40"/>
      <c r="AC60" s="29"/>
      <c r="AD60" s="40"/>
      <c r="AE60" s="5"/>
      <c r="AF60" s="5"/>
    </row>
  </sheetData>
  <printOptions horizontalCentered="1" verticalCentered="1"/>
  <pageMargins left="0" right="0" top="0" bottom="0" header="0" footer="0"/>
  <pageSetup fitToHeight="1" fitToWidth="1" horizontalDpi="600" verticalDpi="600" orientation="landscape" scale="71" r:id="rId1"/>
  <headerFooter alignWithMargins="0">
    <oddFooter>&amp;CPage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2007-02-09T00:08:59Z</cp:lastPrinted>
  <dcterms:created xsi:type="dcterms:W3CDTF">2005-08-08T20:55:58Z</dcterms:created>
  <dcterms:modified xsi:type="dcterms:W3CDTF">2007-03-09T22:15:41Z</dcterms:modified>
  <cp:category/>
  <cp:version/>
  <cp:contentType/>
  <cp:contentStatus/>
</cp:coreProperties>
</file>