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<sst xmlns="http://schemas.openxmlformats.org/spreadsheetml/2006/main" count="112" uniqueCount="45">
  <si>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</si>
  <si>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</si>
  <si>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</si>
  <si>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</si>
  <si>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</si>
  <si>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</si>
  <si>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</si>
  <si>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</si>
  <si>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</si>
  <si>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</si>
  <si>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</si>
  <si>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</si>
  <si>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</si>
  <si>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</si>
  <si>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</si>
  <si>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</si>
  <si>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</si>
  <si>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</si>
  <si>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</si>
  <si>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</si>
  <si>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Others=Scrap Plastics-All Metals- 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</si>
  <si>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</si>
  <si>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</si>
  <si>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</si>
  <si>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</si>
  <si>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</si>
  <si>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</si>
  <si>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</si>
  <si>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</si>
  <si>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</si>
  <si>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</si>
  <si>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</si>
  <si>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</si>
  <si>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r>
      <t>METALS/PLASTICS/OTHER</t>
    </r>
    <r>
      <rPr>
        <b/>
        <sz val="16"/>
        <color indexed="12"/>
        <rFont val="Arial"/>
        <family val="2"/>
      </rPr>
      <t>**</t>
    </r>
  </si>
  <si>
    <t>Drip Hose-Vineyard Stakes, etc.)</t>
  </si>
  <si>
    <t>UPPER VALLEY DISPOSAL SERVICE</t>
  </si>
  <si>
    <t>SINGLE STREAM ( CURBSIDE )</t>
  </si>
  <si>
    <t>UVR BUYBACK -OIL-TIRES-etc</t>
  </si>
  <si>
    <t>**BASED ON MATERIAL SHIPPED</t>
  </si>
  <si>
    <t>SINGLE STREAM ( CURBSIDE ) BALE REPORT</t>
  </si>
  <si>
    <t>Residue Trash as % of  Total</t>
  </si>
  <si>
    <t>Totals 2006</t>
  </si>
  <si>
    <t>Others=Scrap Plastics-All Metals-</t>
  </si>
  <si>
    <r>
      <t>UVR BUYBACK -OIL-TIRES-</t>
    </r>
    <r>
      <rPr>
        <b/>
        <sz val="16"/>
        <color indexed="12"/>
        <rFont val="Arial"/>
        <family val="2"/>
      </rPr>
      <t>**</t>
    </r>
    <r>
      <rPr>
        <b/>
        <sz val="10"/>
        <rFont val="Arial"/>
        <family val="2"/>
      </rPr>
      <t>etc</t>
    </r>
  </si>
  <si>
    <t>Drip Hose-Vineyard Stakes, CRT/TV &amp; CEW,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</si>
</sst>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43" fontId="0" fillId="2" borderId="0" xfId="15" applyFont="1" applyFill="1" applyAlignment="1">
      <alignment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4" fillId="2" borderId="0" xfId="0" applyNumberFormat="1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ill%20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7">
          <cell r="AB87">
            <v>393.95000000000005</v>
          </cell>
        </row>
      </sheetData>
      <sheetData sheetId="2">
        <row r="96">
          <cell r="AF96">
            <v>360.92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  <sheetData sheetId="2">
        <row r="4">
          <cell r="AZ4">
            <v>0.13836676798081002</v>
          </cell>
        </row>
        <row r="6">
          <cell r="AZ6">
            <v>0.00396385919037147</v>
          </cell>
        </row>
        <row r="8">
          <cell r="AZ8">
            <v>0.09059057605709957</v>
          </cell>
        </row>
        <row r="10">
          <cell r="AZ10">
            <v>0.23668289971884685</v>
          </cell>
        </row>
        <row r="12">
          <cell r="AZ12">
            <v>0</v>
          </cell>
        </row>
        <row r="14">
          <cell r="AZ14">
            <v>1.4702741804048475E-06</v>
          </cell>
        </row>
        <row r="16">
          <cell r="AZ16">
            <v>0.008237211095718159</v>
          </cell>
        </row>
        <row r="18">
          <cell r="AZ18">
            <v>0.01572862561342596</v>
          </cell>
        </row>
        <row r="20">
          <cell r="AZ20">
            <v>0.007951242767629414</v>
          </cell>
        </row>
        <row r="22">
          <cell r="AZ22">
            <v>0.018320718993479704</v>
          </cell>
        </row>
        <row r="24">
          <cell r="AZ24">
            <v>0.010517238780980976</v>
          </cell>
        </row>
        <row r="26">
          <cell r="AZ26">
            <v>0.006214113823481087</v>
          </cell>
        </row>
        <row r="28">
          <cell r="AZ28">
            <v>0</v>
          </cell>
        </row>
        <row r="31">
          <cell r="AZ31">
            <v>0.20036492205157652</v>
          </cell>
        </row>
        <row r="32">
          <cell r="AZ32">
            <v>0.06433736029179062</v>
          </cell>
        </row>
        <row r="33">
          <cell r="AZ33">
            <v>0.09264528422421535</v>
          </cell>
        </row>
        <row r="35">
          <cell r="AZ35">
            <v>0.006896688611734038</v>
          </cell>
        </row>
        <row r="37">
          <cell r="AZ37">
            <v>0.0994236157644268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5">
        <row r="5">
          <cell r="C5">
            <v>20.69</v>
          </cell>
        </row>
      </sheetData>
      <sheetData sheetId="8">
        <row r="5">
          <cell r="C5">
            <v>11.0895</v>
          </cell>
        </row>
        <row r="7">
          <cell r="C7">
            <v>5.789</v>
          </cell>
        </row>
      </sheetData>
      <sheetData sheetId="11">
        <row r="53">
          <cell r="C53">
            <v>253.11</v>
          </cell>
        </row>
        <row r="58">
          <cell r="C58">
            <v>67.605</v>
          </cell>
        </row>
      </sheetData>
      <sheetData sheetId="14">
        <row r="21">
          <cell r="D21">
            <v>145.41</v>
          </cell>
        </row>
        <row r="27">
          <cell r="D27">
            <v>116.69</v>
          </cell>
        </row>
      </sheetData>
      <sheetData sheetId="16">
        <row r="9">
          <cell r="C9">
            <v>22.65</v>
          </cell>
        </row>
      </sheetData>
      <sheetData sheetId="17">
        <row r="24">
          <cell r="D24">
            <v>110.436</v>
          </cell>
        </row>
        <row r="29">
          <cell r="D29">
            <v>96.11</v>
          </cell>
        </row>
      </sheetData>
      <sheetData sheetId="19">
        <row r="65">
          <cell r="D65">
            <v>289.84</v>
          </cell>
        </row>
        <row r="89">
          <cell r="D89">
            <v>372.89</v>
          </cell>
        </row>
      </sheetData>
      <sheetData sheetId="20">
        <row r="40">
          <cell r="C40">
            <v>608.7</v>
          </cell>
        </row>
        <row r="58">
          <cell r="C58">
            <v>364.02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</sheetNames>
    <sheetDataSet>
      <sheetData sheetId="1">
        <row r="25">
          <cell r="D25">
            <v>108.36949999999999</v>
          </cell>
        </row>
      </sheetData>
      <sheetData sheetId="2">
        <row r="25">
          <cell r="D25">
            <v>81.96900000000001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view="pageBreakPreview" zoomScaleSheetLayoutView="100" workbookViewId="0" topLeftCell="A37">
      <selection activeCell="A1" sqref="A1:AD57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9" width="9.421875" style="0" customWidth="1"/>
    <col min="10" max="10" width="9.421875" style="0" hidden="1" customWidth="1"/>
    <col min="11" max="12" width="9.140625" style="0" hidden="1" customWidth="1"/>
    <col min="13" max="13" width="9.28125" style="0" hidden="1" customWidth="1"/>
    <col min="14" max="14" width="10.140625" style="0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</cols>
  <sheetData>
    <row r="1" spans="1:30" s="37" customFormat="1" ht="15.75">
      <c r="A1" s="49" t="s">
        <v>35</v>
      </c>
      <c r="B1" s="49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9" t="s">
        <v>35</v>
      </c>
      <c r="Q1" s="49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</row>
    <row r="2" spans="1:30" s="37" customFormat="1" ht="15.75">
      <c r="A2" s="49" t="s">
        <v>39</v>
      </c>
      <c r="B2" s="49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9" t="s">
        <v>36</v>
      </c>
      <c r="Q2" s="49"/>
      <c r="R2" s="7"/>
      <c r="S2" s="8"/>
      <c r="T2" s="7"/>
      <c r="U2" s="8"/>
      <c r="V2" s="7"/>
      <c r="W2" s="8"/>
      <c r="X2" s="7"/>
      <c r="Y2" s="8"/>
      <c r="Z2" s="7"/>
      <c r="AA2" s="8"/>
      <c r="AB2" s="7"/>
      <c r="AC2" s="8"/>
      <c r="AD2" s="7"/>
    </row>
    <row r="3" spans="1:30" s="37" customFormat="1" ht="15.75">
      <c r="A3" s="56">
        <v>2006</v>
      </c>
      <c r="B3" s="54"/>
      <c r="C3" s="55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38660</v>
      </c>
      <c r="AA3" s="11">
        <v>38661</v>
      </c>
      <c r="AB3" s="11">
        <v>38690</v>
      </c>
      <c r="AC3" s="11">
        <v>38691</v>
      </c>
      <c r="AD3" s="11" t="s">
        <v>41</v>
      </c>
    </row>
    <row r="4" spans="1:30" s="37" customFormat="1" ht="33.75">
      <c r="A4" s="12"/>
      <c r="B4" s="5" t="s">
        <v>0</v>
      </c>
      <c r="C4" s="38" t="s">
        <v>22</v>
      </c>
      <c r="D4" s="13" t="s">
        <v>21</v>
      </c>
      <c r="E4" s="13" t="s">
        <v>23</v>
      </c>
      <c r="F4" s="13" t="s">
        <v>21</v>
      </c>
      <c r="G4" s="14" t="s">
        <v>23</v>
      </c>
      <c r="H4" s="13" t="s">
        <v>21</v>
      </c>
      <c r="I4" s="14" t="s">
        <v>23</v>
      </c>
      <c r="J4" s="13" t="s">
        <v>21</v>
      </c>
      <c r="K4" s="14" t="s">
        <v>23</v>
      </c>
      <c r="L4" s="13" t="s">
        <v>21</v>
      </c>
      <c r="M4" s="14" t="s">
        <v>23</v>
      </c>
      <c r="N4" s="13" t="s">
        <v>21</v>
      </c>
      <c r="O4" s="14" t="s">
        <v>23</v>
      </c>
      <c r="P4" s="12"/>
      <c r="Q4" s="5" t="s">
        <v>0</v>
      </c>
      <c r="R4" s="13" t="s">
        <v>21</v>
      </c>
      <c r="S4" s="14" t="s">
        <v>23</v>
      </c>
      <c r="T4" s="13" t="s">
        <v>21</v>
      </c>
      <c r="U4" s="14" t="s">
        <v>23</v>
      </c>
      <c r="V4" s="13" t="s">
        <v>21</v>
      </c>
      <c r="W4" s="14" t="s">
        <v>23</v>
      </c>
      <c r="X4" s="13" t="s">
        <v>21</v>
      </c>
      <c r="Y4" s="14" t="s">
        <v>23</v>
      </c>
      <c r="Z4" s="13" t="s">
        <v>21</v>
      </c>
      <c r="AA4" s="14" t="s">
        <v>23</v>
      </c>
      <c r="AB4" s="13" t="s">
        <v>21</v>
      </c>
      <c r="AC4" s="14" t="s">
        <v>23</v>
      </c>
      <c r="AD4" s="13" t="s">
        <v>24</v>
      </c>
    </row>
    <row r="5" spans="1:32" s="37" customFormat="1" ht="12.75" customHeight="1">
      <c r="A5" s="12">
        <v>1</v>
      </c>
      <c r="B5" s="5" t="s">
        <v>25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>
        <f>'[2]MARCH 06'!$AF$96*'[3]March 06'!$AZ$4</f>
        <v>49.93933389963395</v>
      </c>
      <c r="I5" s="17">
        <f>SUM(H5/H38)</f>
        <v>0.15360107983226368</v>
      </c>
      <c r="J5" s="16"/>
      <c r="K5" s="17" t="e">
        <f>SUM(J5/J38)</f>
        <v>#DIV/0!</v>
      </c>
      <c r="L5" s="16"/>
      <c r="M5" s="17" t="e">
        <f>SUM(L5/L38)</f>
        <v>#DIV/0!</v>
      </c>
      <c r="N5" s="16"/>
      <c r="O5" s="17" t="e">
        <f>SUM(N5/N38)</f>
        <v>#DIV/0!</v>
      </c>
      <c r="P5" s="12">
        <v>1</v>
      </c>
      <c r="Q5" s="5" t="s">
        <v>25</v>
      </c>
      <c r="R5" s="16"/>
      <c r="S5" s="17" t="e">
        <f>SUM(R5/R38)</f>
        <v>#DIV/0!</v>
      </c>
      <c r="T5" s="16"/>
      <c r="U5" s="17" t="e">
        <f>SUM(T5/T38)</f>
        <v>#DIV/0!</v>
      </c>
      <c r="V5" s="16"/>
      <c r="W5" s="17" t="e">
        <f>SUM(V5/V38)</f>
        <v>#DIV/0!</v>
      </c>
      <c r="X5" s="16"/>
      <c r="Y5" s="17" t="e">
        <f>SUM(X5/X38)</f>
        <v>#DIV/0!</v>
      </c>
      <c r="Z5" s="16"/>
      <c r="AA5" s="17"/>
      <c r="AB5" s="16"/>
      <c r="AC5" s="17"/>
      <c r="AD5" s="16">
        <f>SUM(D5+F5+H5+J5+L5+N5+R5+T5+V5+X5)</f>
        <v>150.5033841720228</v>
      </c>
      <c r="AF5" s="57"/>
    </row>
    <row r="6" spans="1:32" s="37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9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8"/>
      <c r="AB6" s="16"/>
      <c r="AC6" s="18"/>
      <c r="AD6" s="16"/>
      <c r="AF6" s="57"/>
    </row>
    <row r="7" spans="1:32" s="37" customFormat="1" ht="12.75">
      <c r="A7" s="12">
        <v>2</v>
      </c>
      <c r="B7" s="5" t="s">
        <v>26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>
        <f>'[2]MARCH 06'!$AF$96*'[3]March 06'!$AZ$6</f>
        <v>1.430636058988871</v>
      </c>
      <c r="I7" s="17">
        <f>SUM(H7/H38)</f>
        <v>0.004400283831364346</v>
      </c>
      <c r="J7" s="16"/>
      <c r="K7" s="17" t="e">
        <f>SUM(J7/J38)</f>
        <v>#DIV/0!</v>
      </c>
      <c r="L7" s="16"/>
      <c r="M7" s="17" t="e">
        <f>SUM(L7/L38)</f>
        <v>#DIV/0!</v>
      </c>
      <c r="N7" s="16"/>
      <c r="O7" s="17" t="e">
        <f>SUM(N7/N38)</f>
        <v>#DIV/0!</v>
      </c>
      <c r="P7" s="12">
        <v>2</v>
      </c>
      <c r="Q7" s="5" t="s">
        <v>26</v>
      </c>
      <c r="R7" s="16"/>
      <c r="S7" s="17" t="e">
        <f>SUM(R7/R38)</f>
        <v>#DIV/0!</v>
      </c>
      <c r="T7" s="16"/>
      <c r="U7" s="17" t="e">
        <f>(T7/T38)</f>
        <v>#DIV/0!</v>
      </c>
      <c r="V7" s="16"/>
      <c r="W7" s="17" t="e">
        <f>(V7/V38)</f>
        <v>#DIV/0!</v>
      </c>
      <c r="X7" s="16"/>
      <c r="Y7" s="17" t="e">
        <f>SUM(X7/X38)</f>
        <v>#DIV/0!</v>
      </c>
      <c r="Z7" s="16"/>
      <c r="AA7" s="18"/>
      <c r="AB7" s="16"/>
      <c r="AC7" s="18"/>
      <c r="AD7" s="16">
        <f aca="true" t="shared" si="0" ref="AD7:AD36">SUM(D7+F7+H7+J7+L7+N7+R7+T7+V7+X7)</f>
        <v>3.8624921826319993</v>
      </c>
      <c r="AF7" s="57"/>
    </row>
    <row r="8" spans="1:32" s="37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8"/>
      <c r="AB8" s="16"/>
      <c r="AC8" s="18"/>
      <c r="AD8" s="16"/>
      <c r="AF8" s="57"/>
    </row>
    <row r="9" spans="1:32" s="37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>
        <f>'[2]MARCH 06'!$AF$96*'[3]March 06'!$AZ$8</f>
        <v>32.69595071052838</v>
      </c>
      <c r="I9" s="17">
        <f>SUM(H9/H38)</f>
        <v>0.10056468404990959</v>
      </c>
      <c r="J9" s="16"/>
      <c r="K9" s="17" t="e">
        <f>SUM(J9/J38)</f>
        <v>#DIV/0!</v>
      </c>
      <c r="L9" s="16"/>
      <c r="M9" s="17" t="e">
        <f>SUM(L9/L38)</f>
        <v>#DIV/0!</v>
      </c>
      <c r="N9" s="16"/>
      <c r="O9" s="17" t="e">
        <f>SUM(N9/N38)</f>
        <v>#DIV/0!</v>
      </c>
      <c r="P9" s="12">
        <v>3</v>
      </c>
      <c r="Q9" s="5" t="s">
        <v>18</v>
      </c>
      <c r="R9" s="16"/>
      <c r="S9" s="17" t="e">
        <f>SUM(R9/R38)</f>
        <v>#DIV/0!</v>
      </c>
      <c r="T9" s="16"/>
      <c r="U9" s="17" t="e">
        <f>SUM(T9/T38)</f>
        <v>#DIV/0!</v>
      </c>
      <c r="V9" s="16"/>
      <c r="W9" s="17" t="e">
        <f>SUM(V9/V38)</f>
        <v>#DIV/0!</v>
      </c>
      <c r="X9" s="16"/>
      <c r="Y9" s="17" t="e">
        <f>SUM(X9/X38)</f>
        <v>#DIV/0!</v>
      </c>
      <c r="Z9" s="16"/>
      <c r="AA9" s="17"/>
      <c r="AB9" s="16"/>
      <c r="AC9" s="17"/>
      <c r="AD9" s="16">
        <f t="shared" si="0"/>
        <v>92.02753294538084</v>
      </c>
      <c r="AF9" s="57"/>
    </row>
    <row r="10" spans="1:32" s="37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8"/>
      <c r="AB10" s="16"/>
      <c r="AC10" s="18"/>
      <c r="AD10" s="16"/>
      <c r="AF10" s="57"/>
    </row>
    <row r="11" spans="1:32" s="37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>
        <f>'[2]MARCH 06'!$AF$96*'[3]March 06'!$AZ$10</f>
        <v>85.4235921665262</v>
      </c>
      <c r="I11" s="17">
        <f>SUM(H11/H38)</f>
        <v>0.2627419105408913</v>
      </c>
      <c r="J11" s="16"/>
      <c r="K11" s="17" t="e">
        <f>SUM(J11/J38)</f>
        <v>#DIV/0!</v>
      </c>
      <c r="L11" s="16"/>
      <c r="M11" s="17" t="e">
        <f>SUM(L11/L38)</f>
        <v>#DIV/0!</v>
      </c>
      <c r="N11" s="16"/>
      <c r="O11" s="17" t="e">
        <f>SUM(N11/N38)</f>
        <v>#DIV/0!</v>
      </c>
      <c r="P11" s="12">
        <v>4</v>
      </c>
      <c r="Q11" s="5" t="s">
        <v>1</v>
      </c>
      <c r="R11" s="16"/>
      <c r="S11" s="17" t="e">
        <f>SUM(R11/R38)</f>
        <v>#DIV/0!</v>
      </c>
      <c r="T11" s="16"/>
      <c r="U11" s="17" t="e">
        <f>SUM(T11/T38)</f>
        <v>#DIV/0!</v>
      </c>
      <c r="V11" s="16"/>
      <c r="W11" s="17" t="e">
        <f>SUM(V11/V38)</f>
        <v>#DIV/0!</v>
      </c>
      <c r="X11" s="16"/>
      <c r="Y11" s="17" t="e">
        <f>SUM(X11/X38)</f>
        <v>#DIV/0!</v>
      </c>
      <c r="Z11" s="16"/>
      <c r="AA11" s="17"/>
      <c r="AB11" s="16"/>
      <c r="AC11" s="17"/>
      <c r="AD11" s="16">
        <f t="shared" si="0"/>
        <v>306.21365712607735</v>
      </c>
      <c r="AF11" s="57"/>
    </row>
    <row r="12" spans="1:32" s="37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8"/>
      <c r="AB12" s="16"/>
      <c r="AC12" s="18"/>
      <c r="AD12" s="16"/>
      <c r="AF12" s="57"/>
    </row>
    <row r="13" spans="1:32" s="37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>
        <f>'[2]MARCH 06'!$AF$96*'[3]March 06'!$AZ$12</f>
        <v>0</v>
      </c>
      <c r="I13" s="17">
        <f>SUM(H13/H38)</f>
        <v>0</v>
      </c>
      <c r="J13" s="16"/>
      <c r="K13" s="17" t="e">
        <f>SUM(J13/J38)</f>
        <v>#DIV/0!</v>
      </c>
      <c r="L13" s="16"/>
      <c r="M13" s="17" t="e">
        <f>SUM(L13/L38)</f>
        <v>#DIV/0!</v>
      </c>
      <c r="N13" s="16"/>
      <c r="O13" s="17" t="e">
        <f>SUM(N13/N38)</f>
        <v>#DIV/0!</v>
      </c>
      <c r="P13" s="12">
        <v>5</v>
      </c>
      <c r="Q13" s="5" t="s">
        <v>2</v>
      </c>
      <c r="R13" s="16"/>
      <c r="S13" s="17" t="e">
        <f>SUM(R13/R38)</f>
        <v>#DIV/0!</v>
      </c>
      <c r="T13" s="16"/>
      <c r="U13" s="17" t="e">
        <f>SUM(T13/T38)</f>
        <v>#DIV/0!</v>
      </c>
      <c r="V13" s="16"/>
      <c r="W13" s="17" t="e">
        <f>SUM(V13/V38)</f>
        <v>#DIV/0!</v>
      </c>
      <c r="X13" s="16"/>
      <c r="Y13" s="17" t="e">
        <f>SUM(X13/X38)</f>
        <v>#DIV/0!</v>
      </c>
      <c r="Z13" s="16"/>
      <c r="AA13" s="17"/>
      <c r="AB13" s="16"/>
      <c r="AC13" s="17"/>
      <c r="AD13" s="16">
        <f t="shared" si="0"/>
        <v>7.22327839110631</v>
      </c>
      <c r="AF13" s="57"/>
    </row>
    <row r="14" spans="1:32" s="37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40"/>
      <c r="Y14" s="17"/>
      <c r="Z14" s="16"/>
      <c r="AA14" s="18"/>
      <c r="AB14" s="16"/>
      <c r="AC14" s="18"/>
      <c r="AD14" s="16"/>
      <c r="AF14" s="57"/>
    </row>
    <row r="15" spans="1:32" s="37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>
        <f>'[2]MARCH 06'!$AF$96*'[3]March 06'!$AZ$14</f>
        <v>0.0005306513571917175</v>
      </c>
      <c r="I15" s="17">
        <f>SUM(H15/H38)</f>
        <v>1.6321527564407807E-06</v>
      </c>
      <c r="J15" s="16"/>
      <c r="K15" s="17" t="e">
        <f>SUM(J15/J38)</f>
        <v>#DIV/0!</v>
      </c>
      <c r="L15" s="16"/>
      <c r="M15" s="17" t="e">
        <f>SUM(L15/L38)</f>
        <v>#DIV/0!</v>
      </c>
      <c r="N15" s="16"/>
      <c r="O15" s="17" t="e">
        <f>SUM(N15/N38)</f>
        <v>#DIV/0!</v>
      </c>
      <c r="P15" s="12">
        <v>6</v>
      </c>
      <c r="Q15" s="5" t="s">
        <v>3</v>
      </c>
      <c r="R15" s="16"/>
      <c r="S15" s="17" t="e">
        <f>SUM(R15/R38)</f>
        <v>#DIV/0!</v>
      </c>
      <c r="T15" s="16"/>
      <c r="U15" s="17" t="e">
        <f>SUM(T15/T38)</f>
        <v>#DIV/0!</v>
      </c>
      <c r="V15" s="16"/>
      <c r="W15" s="17" t="e">
        <f>SUM(V15/V38)</f>
        <v>#DIV/0!</v>
      </c>
      <c r="X15" s="16"/>
      <c r="Y15" s="17" t="e">
        <f>SUM(X15/X38)</f>
        <v>#DIV/0!</v>
      </c>
      <c r="Z15" s="16"/>
      <c r="AA15" s="17"/>
      <c r="AB15" s="16"/>
      <c r="AC15" s="17"/>
      <c r="AD15" s="16">
        <f t="shared" si="0"/>
        <v>0.0005306513571917175</v>
      </c>
      <c r="AF15" s="57"/>
    </row>
    <row r="16" spans="1:32" s="37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40"/>
      <c r="Y16" s="17"/>
      <c r="Z16" s="16"/>
      <c r="AA16" s="18"/>
      <c r="AB16" s="16"/>
      <c r="AC16" s="18"/>
      <c r="AD16" s="16"/>
      <c r="AF16" s="57"/>
    </row>
    <row r="17" spans="1:32" s="37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>
        <f>'[2]MARCH 06'!$AF$96*'[3]March 06'!$AZ$16</f>
        <v>2.972974228666598</v>
      </c>
      <c r="I17" s="17">
        <f>SUM(H17/H38)</f>
        <v>0.009144135817959474</v>
      </c>
      <c r="J17" s="16"/>
      <c r="K17" s="17" t="e">
        <f>SUM(J17/J38)</f>
        <v>#DIV/0!</v>
      </c>
      <c r="L17" s="16"/>
      <c r="M17" s="17" t="e">
        <f>SUM(L17/L38)</f>
        <v>#DIV/0!</v>
      </c>
      <c r="N17" s="16"/>
      <c r="O17" s="17" t="e">
        <f>SUM(N17/N38)</f>
        <v>#DIV/0!</v>
      </c>
      <c r="P17" s="12">
        <v>7</v>
      </c>
      <c r="Q17" s="5" t="s">
        <v>4</v>
      </c>
      <c r="R17" s="16"/>
      <c r="S17" s="17" t="e">
        <f>SUM(R17/R38)</f>
        <v>#DIV/0!</v>
      </c>
      <c r="T17" s="16"/>
      <c r="U17" s="17" t="e">
        <f>SUM(T17/T38)</f>
        <v>#DIV/0!</v>
      </c>
      <c r="V17" s="16"/>
      <c r="W17" s="17" t="e">
        <f>SUM(V17/V38)</f>
        <v>#DIV/0!</v>
      </c>
      <c r="X17" s="16"/>
      <c r="Y17" s="17" t="e">
        <f>SUM(X17/X38)</f>
        <v>#DIV/0!</v>
      </c>
      <c r="Z17" s="16"/>
      <c r="AA17" s="17"/>
      <c r="AB17" s="16"/>
      <c r="AC17" s="17"/>
      <c r="AD17" s="16">
        <f t="shared" si="0"/>
        <v>7.567348074974863</v>
      </c>
      <c r="AF17" s="57"/>
    </row>
    <row r="18" spans="1:32" s="37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40"/>
      <c r="Y18" s="17"/>
      <c r="Z18" s="16"/>
      <c r="AA18" s="18"/>
      <c r="AB18" s="16"/>
      <c r="AC18" s="18"/>
      <c r="AD18" s="16"/>
      <c r="AF18" s="57"/>
    </row>
    <row r="19" spans="1:32" s="37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>
        <f>'[2]MARCH 06'!$AF$96*'[3]March 06'!$AZ$18</f>
        <v>5.676775556397697</v>
      </c>
      <c r="I19" s="17">
        <f>SUM(H19/H38)</f>
        <v>0.017460362150214362</v>
      </c>
      <c r="J19" s="16"/>
      <c r="K19" s="17" t="e">
        <f>SUM(J19/J38)</f>
        <v>#DIV/0!</v>
      </c>
      <c r="L19" s="16"/>
      <c r="M19" s="17" t="e">
        <f>SUM(L19/L38)</f>
        <v>#DIV/0!</v>
      </c>
      <c r="N19" s="16"/>
      <c r="O19" s="17" t="e">
        <f>SUM(N19/N38)</f>
        <v>#DIV/0!</v>
      </c>
      <c r="P19" s="12">
        <v>8</v>
      </c>
      <c r="Q19" s="5" t="s">
        <v>5</v>
      </c>
      <c r="R19" s="16"/>
      <c r="S19" s="17" t="e">
        <f>SUM(R19/R38)</f>
        <v>#DIV/0!</v>
      </c>
      <c r="T19" s="16"/>
      <c r="U19" s="17" t="e">
        <f>SUM(T19/T38)</f>
        <v>#DIV/0!</v>
      </c>
      <c r="V19" s="16"/>
      <c r="W19" s="17" t="e">
        <f>SUM(V19/V38)</f>
        <v>#DIV/0!</v>
      </c>
      <c r="X19" s="16"/>
      <c r="Y19" s="17" t="e">
        <f>SUM(X19/X38)</f>
        <v>#DIV/0!</v>
      </c>
      <c r="Z19" s="16"/>
      <c r="AA19" s="17"/>
      <c r="AB19" s="16"/>
      <c r="AC19" s="17"/>
      <c r="AD19" s="16">
        <f t="shared" si="0"/>
        <v>20.229539180115534</v>
      </c>
      <c r="AF19" s="57"/>
    </row>
    <row r="20" spans="1:32" s="37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40"/>
      <c r="Y20" s="17"/>
      <c r="Z20" s="16"/>
      <c r="AA20" s="18"/>
      <c r="AB20" s="16"/>
      <c r="AC20" s="18"/>
      <c r="AD20" s="16"/>
      <c r="AF20" s="57"/>
    </row>
    <row r="21" spans="1:32" s="37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>
        <f>'[2]MARCH 06'!$AF$96*'[3]March 06'!$AZ$20</f>
        <v>2.8697625396928084</v>
      </c>
      <c r="I21" s="17">
        <f>SUM(H21/H38)</f>
        <v>0.00882668210683174</v>
      </c>
      <c r="J21" s="16"/>
      <c r="K21" s="17" t="e">
        <f>SUM(J21/J38)</f>
        <v>#DIV/0!</v>
      </c>
      <c r="L21" s="16"/>
      <c r="M21" s="17" t="e">
        <f>SUM(L21/L38)</f>
        <v>#DIV/0!</v>
      </c>
      <c r="N21" s="16"/>
      <c r="O21" s="17" t="e">
        <f>SUM(N21/N38)</f>
        <v>#DIV/0!</v>
      </c>
      <c r="P21" s="12">
        <v>9</v>
      </c>
      <c r="Q21" s="5" t="s">
        <v>6</v>
      </c>
      <c r="R21" s="16"/>
      <c r="S21" s="17" t="e">
        <f>SUM(R21/R38)</f>
        <v>#DIV/0!</v>
      </c>
      <c r="T21" s="16"/>
      <c r="U21" s="17" t="e">
        <f>SUM(T21/T38)</f>
        <v>#DIV/0!</v>
      </c>
      <c r="V21" s="16"/>
      <c r="W21" s="17" t="e">
        <f>SUM(V21/V38)</f>
        <v>#DIV/0!</v>
      </c>
      <c r="X21" s="16"/>
      <c r="Y21" s="17" t="e">
        <f>SUM(X21/X38)</f>
        <v>#DIV/0!</v>
      </c>
      <c r="Z21" s="16"/>
      <c r="AA21" s="17"/>
      <c r="AB21" s="16"/>
      <c r="AC21" s="17"/>
      <c r="AD21" s="16">
        <f t="shared" si="0"/>
        <v>6.369935824298328</v>
      </c>
      <c r="AF21" s="57"/>
    </row>
    <row r="22" spans="1:32" s="37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40"/>
      <c r="Y22" s="17"/>
      <c r="Z22" s="16"/>
      <c r="AA22" s="18"/>
      <c r="AB22" s="16"/>
      <c r="AC22" s="18"/>
      <c r="AD22" s="16"/>
      <c r="AF22" s="57"/>
    </row>
    <row r="23" spans="1:32" s="37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>
        <f>'[2]MARCH 06'!$AF$96*'[3]March 06'!$AZ$22</f>
        <v>6.612313899126695</v>
      </c>
      <c r="I23" s="17">
        <f>SUM(H23/H38)</f>
        <v>0.02033784745981946</v>
      </c>
      <c r="J23" s="16"/>
      <c r="K23" s="17" t="e">
        <f>SUM(J23/J38)</f>
        <v>#DIV/0!</v>
      </c>
      <c r="L23" s="16"/>
      <c r="M23" s="17" t="e">
        <f>SUM(L23/L38)</f>
        <v>#DIV/0!</v>
      </c>
      <c r="N23" s="16"/>
      <c r="O23" s="17" t="e">
        <f>SUM(N23/N38)</f>
        <v>#DIV/0!</v>
      </c>
      <c r="P23" s="12">
        <v>10</v>
      </c>
      <c r="Q23" s="5" t="s">
        <v>7</v>
      </c>
      <c r="R23" s="16"/>
      <c r="S23" s="17" t="e">
        <f>SUM(R23/R38)</f>
        <v>#DIV/0!</v>
      </c>
      <c r="T23" s="16"/>
      <c r="U23" s="17" t="e">
        <f>SUM(T23/T38)</f>
        <v>#DIV/0!</v>
      </c>
      <c r="V23" s="16"/>
      <c r="W23" s="17" t="e">
        <f>SUM(V23/V38)</f>
        <v>#DIV/0!</v>
      </c>
      <c r="X23" s="16"/>
      <c r="Y23" s="17" t="e">
        <f>SUM(X23/X38)</f>
        <v>#DIV/0!</v>
      </c>
      <c r="Z23" s="16"/>
      <c r="AA23" s="17"/>
      <c r="AB23" s="16"/>
      <c r="AC23" s="17"/>
      <c r="AD23" s="16">
        <f t="shared" si="0"/>
        <v>18.783924310989903</v>
      </c>
      <c r="AF23" s="57"/>
    </row>
    <row r="24" spans="1:32" s="37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40"/>
      <c r="Y24" s="17"/>
      <c r="Z24" s="16"/>
      <c r="AA24" s="18"/>
      <c r="AB24" s="16"/>
      <c r="AC24" s="18"/>
      <c r="AD24" s="16"/>
      <c r="AF24" s="57"/>
    </row>
    <row r="25" spans="1:32" s="37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>
        <f>'[2]MARCH 06'!$AF$96*'[3]March 06'!$AZ$24</f>
        <v>3.795881820831654</v>
      </c>
      <c r="I25" s="17">
        <f>SUM(H25/H38)</f>
        <v>0.011675196705010014</v>
      </c>
      <c r="J25" s="16"/>
      <c r="K25" s="17" t="e">
        <f>SUM(J25/J38)</f>
        <v>#DIV/0!</v>
      </c>
      <c r="L25" s="16"/>
      <c r="M25" s="17" t="e">
        <f>SUM(L25/L38)</f>
        <v>#DIV/0!</v>
      </c>
      <c r="N25" s="16"/>
      <c r="O25" s="17" t="e">
        <f>SUM(N25/N38)</f>
        <v>#DIV/0!</v>
      </c>
      <c r="P25" s="12">
        <v>11</v>
      </c>
      <c r="Q25" s="5" t="s">
        <v>8</v>
      </c>
      <c r="R25" s="16"/>
      <c r="S25" s="17" t="e">
        <f>SUM(R25/R38)</f>
        <v>#DIV/0!</v>
      </c>
      <c r="T25" s="16"/>
      <c r="U25" s="17" t="e">
        <f>SUM(T25/T38)</f>
        <v>#DIV/0!</v>
      </c>
      <c r="V25" s="16"/>
      <c r="W25" s="17" t="e">
        <f>SUM(V25/V38)</f>
        <v>#DIV/0!</v>
      </c>
      <c r="X25" s="16"/>
      <c r="Y25" s="17" t="e">
        <f>SUM(X25/X38)</f>
        <v>#DIV/0!</v>
      </c>
      <c r="Z25" s="16"/>
      <c r="AA25" s="17"/>
      <c r="AB25" s="16"/>
      <c r="AC25" s="17"/>
      <c r="AD25" s="16">
        <f t="shared" si="0"/>
        <v>10.190919980646651</v>
      </c>
      <c r="AF25" s="57"/>
    </row>
    <row r="26" spans="1:32" s="37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40"/>
      <c r="Y26" s="17"/>
      <c r="Z26" s="16"/>
      <c r="AA26" s="18"/>
      <c r="AB26" s="16"/>
      <c r="AC26" s="18"/>
      <c r="AD26" s="16"/>
      <c r="AF26" s="57"/>
    </row>
    <row r="27" spans="1:32" s="37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>
        <f>'[2]MARCH 06'!$AF$96*'[3]March 06'!$AZ$26</f>
        <v>2.242797961170794</v>
      </c>
      <c r="I27" s="17">
        <f>SUM(H27/H38)</f>
        <v>0.006898293625096958</v>
      </c>
      <c r="J27" s="16"/>
      <c r="K27" s="17" t="e">
        <f>SUM(J27/J38)</f>
        <v>#DIV/0!</v>
      </c>
      <c r="L27" s="16"/>
      <c r="M27" s="17" t="e">
        <f>SUM(L27/L38)</f>
        <v>#DIV/0!</v>
      </c>
      <c r="N27" s="16"/>
      <c r="O27" s="17" t="e">
        <f>SUM(N27/N38)</f>
        <v>#DIV/0!</v>
      </c>
      <c r="P27" s="12">
        <v>12</v>
      </c>
      <c r="Q27" s="5" t="s">
        <v>9</v>
      </c>
      <c r="R27" s="16"/>
      <c r="S27" s="17" t="e">
        <f>SUM(R27/R38)</f>
        <v>#DIV/0!</v>
      </c>
      <c r="T27" s="16"/>
      <c r="U27" s="17" t="e">
        <f>SUM(T27/T38)</f>
        <v>#DIV/0!</v>
      </c>
      <c r="V27" s="16"/>
      <c r="W27" s="17" t="e">
        <f>SUM(V27/V38)</f>
        <v>#DIV/0!</v>
      </c>
      <c r="X27" s="16"/>
      <c r="Y27" s="17" t="e">
        <f>SUM(X27/X38)</f>
        <v>#DIV/0!</v>
      </c>
      <c r="Z27" s="16"/>
      <c r="AA27" s="17"/>
      <c r="AB27" s="16"/>
      <c r="AC27" s="17"/>
      <c r="AD27" s="16">
        <f t="shared" si="0"/>
        <v>7.412946015988503</v>
      </c>
      <c r="AF27" s="57"/>
    </row>
    <row r="28" spans="1:32" s="37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40"/>
      <c r="Y28" s="17"/>
      <c r="Z28" s="16"/>
      <c r="AA28" s="18"/>
      <c r="AB28" s="16"/>
      <c r="AC28" s="18"/>
      <c r="AD28" s="16"/>
      <c r="AF28" s="57"/>
    </row>
    <row r="29" spans="1:32" s="37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>
        <f>'[2]MARCH 06'!$AF$96*'[3]March 06'!$AZ$28</f>
        <v>0</v>
      </c>
      <c r="I29" s="17">
        <f>SUM(H29/H38)</f>
        <v>0</v>
      </c>
      <c r="J29" s="16"/>
      <c r="K29" s="17" t="e">
        <f>SUM(J29/J38)</f>
        <v>#DIV/0!</v>
      </c>
      <c r="L29" s="16"/>
      <c r="M29" s="17" t="e">
        <f>SUM(L29/L38)</f>
        <v>#DIV/0!</v>
      </c>
      <c r="N29" s="16"/>
      <c r="O29" s="17" t="e">
        <f>SUM(N29/N38)</f>
        <v>#DIV/0!</v>
      </c>
      <c r="P29" s="12">
        <v>13</v>
      </c>
      <c r="Q29" s="5" t="s">
        <v>10</v>
      </c>
      <c r="R29" s="16"/>
      <c r="S29" s="17" t="e">
        <f>SUM(R29/R38)</f>
        <v>#DIV/0!</v>
      </c>
      <c r="T29" s="16"/>
      <c r="U29" s="17" t="e">
        <f>SUM(T29/T38)</f>
        <v>#DIV/0!</v>
      </c>
      <c r="V29" s="16"/>
      <c r="W29" s="17" t="e">
        <f>SUM(V29/V38)</f>
        <v>#DIV/0!</v>
      </c>
      <c r="X29" s="16"/>
      <c r="Y29" s="17" t="e">
        <f>SUM(X29/X38)</f>
        <v>#DIV/0!</v>
      </c>
      <c r="Z29" s="16"/>
      <c r="AA29" s="17"/>
      <c r="AB29" s="16"/>
      <c r="AC29" s="17"/>
      <c r="AD29" s="16">
        <f t="shared" si="0"/>
        <v>0</v>
      </c>
      <c r="AF29" s="57"/>
    </row>
    <row r="30" spans="1:32" s="37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40"/>
      <c r="Y30" s="17"/>
      <c r="Z30" s="16"/>
      <c r="AA30" s="18"/>
      <c r="AB30" s="16"/>
      <c r="AC30" s="18"/>
      <c r="AD30" s="16"/>
      <c r="AF30" s="57"/>
    </row>
    <row r="31" spans="1:32" s="37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40"/>
      <c r="Y31" s="17"/>
      <c r="Z31" s="16"/>
      <c r="AA31" s="18"/>
      <c r="AB31" s="16"/>
      <c r="AC31" s="18"/>
      <c r="AD31" s="16"/>
      <c r="AF31" s="57"/>
    </row>
    <row r="32" spans="1:32" s="37" customFormat="1" ht="12.75">
      <c r="A32" s="12"/>
      <c r="B32" s="5" t="s">
        <v>27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>
        <f>'[2]MARCH 06'!$AF$96*'[3]March 06'!$AZ$31</f>
        <v>72.315707666855</v>
      </c>
      <c r="I32" s="17">
        <f>SUM(H32/H38)</f>
        <v>0.2224252892276694</v>
      </c>
      <c r="J32" s="16"/>
      <c r="K32" s="17" t="e">
        <f>SUM(J32/J38)</f>
        <v>#DIV/0!</v>
      </c>
      <c r="L32" s="16"/>
      <c r="M32" s="17" t="e">
        <f>SUM(L32/L38)</f>
        <v>#DIV/0!</v>
      </c>
      <c r="N32" s="16"/>
      <c r="O32" s="17" t="e">
        <f>SUM(N32/N38)</f>
        <v>#DIV/0!</v>
      </c>
      <c r="P32" s="12"/>
      <c r="Q32" s="5" t="s">
        <v>27</v>
      </c>
      <c r="R32" s="16"/>
      <c r="S32" s="17" t="e">
        <f>SUM(R32/R38)</f>
        <v>#DIV/0!</v>
      </c>
      <c r="T32" s="16"/>
      <c r="U32" s="17" t="e">
        <f>SUM(T32/T38)</f>
        <v>#DIV/0!</v>
      </c>
      <c r="V32" s="16"/>
      <c r="W32" s="17" t="e">
        <f>SUM(V32/V38)</f>
        <v>#DIV/0!</v>
      </c>
      <c r="X32" s="16"/>
      <c r="Y32" s="17" t="e">
        <f>SUM(X32/X38)</f>
        <v>#DIV/0!</v>
      </c>
      <c r="Z32" s="16"/>
      <c r="AA32" s="17"/>
      <c r="AB32" s="16"/>
      <c r="AC32" s="17"/>
      <c r="AD32" s="16">
        <f t="shared" si="0"/>
        <v>203.81170685623147</v>
      </c>
      <c r="AF32" s="57"/>
    </row>
    <row r="33" spans="1:32" s="37" customFormat="1" ht="12.75">
      <c r="A33" s="12"/>
      <c r="B33" s="5" t="s">
        <v>28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>
        <f>'[2]MARCH 06'!$AF$96*'[3]March 06'!$AZ$32</f>
        <v>23.22064007651307</v>
      </c>
      <c r="I33" s="17">
        <f>SUM(H33/H38)</f>
        <v>0.07142096443090301</v>
      </c>
      <c r="J33" s="16"/>
      <c r="K33" s="17" t="e">
        <f>SUM(J33/J38)</f>
        <v>#DIV/0!</v>
      </c>
      <c r="L33" s="16"/>
      <c r="M33" s="17" t="e">
        <f>SUM(L33/L38)</f>
        <v>#DIV/0!</v>
      </c>
      <c r="N33" s="16"/>
      <c r="O33" s="17" t="e">
        <f>SUM(N33/N38)</f>
        <v>#DIV/0!</v>
      </c>
      <c r="P33" s="12"/>
      <c r="Q33" s="5" t="s">
        <v>28</v>
      </c>
      <c r="R33" s="16"/>
      <c r="S33" s="17" t="e">
        <f>SUM(R33/R38)</f>
        <v>#DIV/0!</v>
      </c>
      <c r="T33" s="16"/>
      <c r="U33" s="17" t="e">
        <f>SUM(T33/T38)</f>
        <v>#DIV/0!</v>
      </c>
      <c r="V33" s="16"/>
      <c r="W33" s="17" t="e">
        <f>SUM(V33/V38)</f>
        <v>#DIV/0!</v>
      </c>
      <c r="X33" s="16"/>
      <c r="Y33" s="17" t="e">
        <f>SUM(X33/X38)</f>
        <v>#DIV/0!</v>
      </c>
      <c r="Z33" s="16"/>
      <c r="AA33" s="17"/>
      <c r="AB33" s="16"/>
      <c r="AC33" s="17"/>
      <c r="AD33" s="16">
        <f t="shared" si="0"/>
        <v>68.36857926715109</v>
      </c>
      <c r="AF33" s="57"/>
    </row>
    <row r="34" spans="1:32" s="37" customFormat="1" ht="12.75">
      <c r="A34" s="12"/>
      <c r="B34" s="5" t="s">
        <v>29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>
        <f>'[2]MARCH 06'!$AF$96*'[3]March 06'!$AZ$33</f>
        <v>33.437535982203805</v>
      </c>
      <c r="I34" s="17">
        <f>SUM(H34/H38)</f>
        <v>0.10284561752703558</v>
      </c>
      <c r="J34" s="16"/>
      <c r="K34" s="17" t="e">
        <f>SUM(J34/J38)</f>
        <v>#DIV/0!</v>
      </c>
      <c r="L34" s="16"/>
      <c r="M34" s="17" t="e">
        <f>SUM(L34/L38)</f>
        <v>#DIV/0!</v>
      </c>
      <c r="N34" s="16"/>
      <c r="O34" s="17" t="e">
        <f>SUM(N34/N38)</f>
        <v>#DIV/0!</v>
      </c>
      <c r="P34" s="12"/>
      <c r="Q34" s="5" t="s">
        <v>29</v>
      </c>
      <c r="R34" s="16"/>
      <c r="S34" s="17" t="e">
        <f>SUM(R34/R38)</f>
        <v>#DIV/0!</v>
      </c>
      <c r="T34" s="16"/>
      <c r="U34" s="17" t="e">
        <f>SUM(T34/T38)</f>
        <v>#DIV/0!</v>
      </c>
      <c r="V34" s="16"/>
      <c r="W34" s="17" t="e">
        <f>SUM(V34/V38)</f>
        <v>#DIV/0!</v>
      </c>
      <c r="X34" s="16"/>
      <c r="Y34" s="17" t="e">
        <f>SUM(X34/X38)</f>
        <v>#DIV/0!</v>
      </c>
      <c r="Z34" s="16"/>
      <c r="AA34" s="17"/>
      <c r="AB34" s="16"/>
      <c r="AC34" s="17"/>
      <c r="AD34" s="16">
        <f t="shared" si="0"/>
        <v>87.09141889093641</v>
      </c>
      <c r="AF34" s="57"/>
    </row>
    <row r="35" spans="1:32" s="37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40"/>
      <c r="W35" s="17"/>
      <c r="X35" s="40"/>
      <c r="Y35" s="17"/>
      <c r="Z35" s="16"/>
      <c r="AA35" s="18"/>
      <c r="AB35" s="16"/>
      <c r="AC35" s="18"/>
      <c r="AD35" s="16"/>
      <c r="AF35" s="57"/>
    </row>
    <row r="36" spans="1:32" s="37" customFormat="1" ht="12.75">
      <c r="A36" s="12">
        <v>15</v>
      </c>
      <c r="B36" s="5" t="s">
        <v>30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>
        <f>'[2]MARCH 06'!$AF$96*'[3]March 06'!$AZ$35</f>
        <v>2.4891528537470493</v>
      </c>
      <c r="I36" s="17">
        <f>SUM(H36/H38)</f>
        <v>0.007656020542274592</v>
      </c>
      <c r="J36" s="16"/>
      <c r="K36" s="17" t="e">
        <f>SUM(J36/J38)</f>
        <v>#DIV/0!</v>
      </c>
      <c r="L36" s="16"/>
      <c r="M36" s="17" t="e">
        <f>SUM(L36/L38)</f>
        <v>#DIV/0!</v>
      </c>
      <c r="N36" s="16"/>
      <c r="O36" s="17" t="e">
        <f>SUM(N36/N38)</f>
        <v>#DIV/0!</v>
      </c>
      <c r="P36" s="12">
        <v>15</v>
      </c>
      <c r="Q36" s="5" t="s">
        <v>30</v>
      </c>
      <c r="R36" s="16"/>
      <c r="S36" s="17" t="e">
        <f>SUM(R36/R38)</f>
        <v>#DIV/0!</v>
      </c>
      <c r="T36" s="16"/>
      <c r="U36" s="17" t="e">
        <f>SUM(T36/T38)</f>
        <v>#DIV/0!</v>
      </c>
      <c r="V36" s="16"/>
      <c r="W36" s="17" t="e">
        <f>SUM(V36/V38)</f>
        <v>#DIV/0!</v>
      </c>
      <c r="X36" s="16"/>
      <c r="Y36" s="17" t="e">
        <f>SUM(X36/X38)</f>
        <v>#DIV/0!</v>
      </c>
      <c r="Z36" s="16"/>
      <c r="AA36" s="17"/>
      <c r="AB36" s="16"/>
      <c r="AC36" s="17"/>
      <c r="AD36" s="16">
        <f t="shared" si="0"/>
        <v>8.091524766007073</v>
      </c>
      <c r="AF36" s="57"/>
    </row>
    <row r="37" spans="1:32" s="37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8" t="s">
        <v>0</v>
      </c>
      <c r="Z37" s="16"/>
      <c r="AA37" s="18"/>
      <c r="AB37" s="16"/>
      <c r="AC37" s="18"/>
      <c r="AD37" s="16"/>
      <c r="AF37" s="57"/>
    </row>
    <row r="38" spans="1:32" s="37" customFormat="1" ht="13.5" thickBot="1">
      <c r="A38" s="20"/>
      <c r="B38" s="21" t="s">
        <v>32</v>
      </c>
      <c r="C38" s="22"/>
      <c r="D38" s="23">
        <f>SUM(D5:D37)</f>
        <v>318.41583613299116</v>
      </c>
      <c r="E38" s="24">
        <v>1</v>
      </c>
      <c r="F38" s="23">
        <f>SUM(F5:F36)</f>
        <v>354.20929643068547</v>
      </c>
      <c r="G38" s="24">
        <f>SUM(G5:G37)</f>
        <v>0.9999999999999999</v>
      </c>
      <c r="H38" s="23">
        <f>SUM(H5:H37)</f>
        <v>325.1235860722398</v>
      </c>
      <c r="I38" s="24">
        <f>SUM(I5:I37)</f>
        <v>0.9999999999999999</v>
      </c>
      <c r="J38" s="23"/>
      <c r="K38" s="24" t="e">
        <f>SUM(K5:K37)</f>
        <v>#DIV/0!</v>
      </c>
      <c r="L38" s="23"/>
      <c r="M38" s="24" t="e">
        <f>SUM(M5:M37)</f>
        <v>#DIV/0!</v>
      </c>
      <c r="N38" s="23"/>
      <c r="O38" s="24" t="e">
        <f>SUM(O5:O37)</f>
        <v>#DIV/0!</v>
      </c>
      <c r="P38" s="20"/>
      <c r="Q38" s="21" t="s">
        <v>32</v>
      </c>
      <c r="R38" s="23"/>
      <c r="S38" s="24" t="e">
        <f>SUM(S5:S37)</f>
        <v>#DIV/0!</v>
      </c>
      <c r="T38" s="23"/>
      <c r="U38" s="24" t="e">
        <f>SUM(U5:U37)</f>
        <v>#DIV/0!</v>
      </c>
      <c r="V38" s="23"/>
      <c r="W38" s="24" t="e">
        <f>SUM(W5:W37)</f>
        <v>#DIV/0!</v>
      </c>
      <c r="X38" s="23"/>
      <c r="Y38" s="24" t="e">
        <f>SUM(Y5:Y37)</f>
        <v>#DIV/0!</v>
      </c>
      <c r="Z38" s="23"/>
      <c r="AA38" s="24"/>
      <c r="AB38" s="23"/>
      <c r="AC38" s="24"/>
      <c r="AD38" s="23">
        <f>SUM(D38+F38+H38+J38+L38+N38+R38+T38+V38+V38)</f>
        <v>997.7487186359165</v>
      </c>
      <c r="AF38" s="57"/>
    </row>
    <row r="39" spans="1:32" s="37" customFormat="1" ht="13.5" thickTop="1">
      <c r="A39" s="1"/>
      <c r="B39" s="1"/>
      <c r="C39" s="2"/>
      <c r="D39" s="41"/>
      <c r="E39" s="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"/>
      <c r="Q39" s="1"/>
      <c r="R39" s="42"/>
      <c r="S39" s="42"/>
      <c r="T39" s="42"/>
      <c r="U39" s="42"/>
      <c r="V39" s="1"/>
      <c r="W39" s="3"/>
      <c r="X39" s="1"/>
      <c r="Y39" s="3"/>
      <c r="Z39" s="1"/>
      <c r="AA39" s="3"/>
      <c r="AB39" s="1"/>
      <c r="AC39" s="3"/>
      <c r="AD39" s="1"/>
      <c r="AF39" s="58"/>
    </row>
    <row r="40" spans="1:32" s="37" customFormat="1" ht="12.75">
      <c r="A40" s="12">
        <v>16</v>
      </c>
      <c r="B40" s="5" t="s">
        <v>31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06'!$AB$87*'[3]Feb 06'!$AW$37</f>
        <v>39.74070356931471</v>
      </c>
      <c r="G40" s="17">
        <f>SUM(F40/F38)</f>
        <v>0.11219554079967942</v>
      </c>
      <c r="H40" s="16">
        <f>'[2]MARCH 06'!$AF$96*'[3]March 06'!$AZ$37</f>
        <v>35.883971401696925</v>
      </c>
      <c r="I40" s="17">
        <f>SUM(H40/H38)</f>
        <v>0.1103702497724167</v>
      </c>
      <c r="J40" s="16"/>
      <c r="K40" s="17" t="e">
        <f>SUM(J40/J38)</f>
        <v>#DIV/0!</v>
      </c>
      <c r="L40" s="16"/>
      <c r="M40" s="17" t="e">
        <f>SUM(L40/L38)</f>
        <v>#DIV/0!</v>
      </c>
      <c r="N40" s="16"/>
      <c r="O40" s="17" t="e">
        <f>SUM(N40/N38)</f>
        <v>#DIV/0!</v>
      </c>
      <c r="P40" s="12">
        <v>16</v>
      </c>
      <c r="Q40" s="5" t="s">
        <v>31</v>
      </c>
      <c r="R40" s="16"/>
      <c r="S40" s="17" t="e">
        <f>SUM(R40/R38)</f>
        <v>#DIV/0!</v>
      </c>
      <c r="T40" s="16"/>
      <c r="U40" s="17" t="e">
        <f>SUM(T40/T38)</f>
        <v>#DIV/0!</v>
      </c>
      <c r="V40" s="16"/>
      <c r="W40" s="17" t="e">
        <f>SUM(V40/V38)</f>
        <v>#DIV/0!</v>
      </c>
      <c r="X40" s="16"/>
      <c r="Y40" s="17" t="e">
        <f>SUM(X40/X38)</f>
        <v>#DIV/0!</v>
      </c>
      <c r="Z40" s="16"/>
      <c r="AA40" s="17"/>
      <c r="AB40" s="16"/>
      <c r="AC40" s="17"/>
      <c r="AD40" s="16">
        <f>SUM(D40+F40+H40+J40+L40+N40+R40+T40+V40+X40)</f>
        <v>106.37883883802047</v>
      </c>
      <c r="AF40" s="58"/>
    </row>
    <row r="41" spans="1:32" s="37" customFormat="1" ht="12.75">
      <c r="A41" s="1"/>
      <c r="B41" s="1"/>
      <c r="C41" s="2"/>
      <c r="D41" s="41"/>
      <c r="E41" s="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"/>
      <c r="Q41" s="1"/>
      <c r="R41" s="42"/>
      <c r="S41" s="42"/>
      <c r="T41" s="42"/>
      <c r="U41" s="42"/>
      <c r="V41" s="1"/>
      <c r="W41" s="3"/>
      <c r="X41" s="1"/>
      <c r="Y41" s="3"/>
      <c r="Z41" s="1"/>
      <c r="AA41" s="3"/>
      <c r="AB41" s="1"/>
      <c r="AC41" s="3"/>
      <c r="AD41" s="1"/>
      <c r="AF41" s="58"/>
    </row>
    <row r="42" spans="1:32" s="37" customFormat="1" ht="12.75">
      <c r="A42" s="1"/>
      <c r="B42" s="1"/>
      <c r="C42" s="43" t="s">
        <v>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"/>
      <c r="Q42" s="1"/>
      <c r="R42" s="43"/>
      <c r="S42" s="43" t="s">
        <v>0</v>
      </c>
      <c r="T42" s="43"/>
      <c r="U42" s="43"/>
      <c r="V42" s="1"/>
      <c r="W42" s="3"/>
      <c r="X42" s="1"/>
      <c r="Y42" s="3"/>
      <c r="Z42" s="1"/>
      <c r="AA42" s="3"/>
      <c r="AB42" s="1"/>
      <c r="AC42" s="3"/>
      <c r="AD42" s="1"/>
      <c r="AF42" s="58"/>
    </row>
    <row r="43" spans="1:32" s="37" customFormat="1" ht="12.75">
      <c r="A43" s="5" t="s">
        <v>14</v>
      </c>
      <c r="B43" s="1"/>
      <c r="C43" s="2"/>
      <c r="D43" s="1"/>
      <c r="E43" s="3"/>
      <c r="F43" s="1"/>
      <c r="G43" s="3"/>
      <c r="H43" s="42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F43" s="58"/>
    </row>
    <row r="44" spans="1:32" s="37" customFormat="1" ht="12.75">
      <c r="A44" s="5"/>
      <c r="B44" s="5" t="s">
        <v>38</v>
      </c>
      <c r="C44" s="2"/>
      <c r="D44" s="1"/>
      <c r="E44" s="3"/>
      <c r="F44" s="1"/>
      <c r="G44" s="3"/>
      <c r="H44" s="42"/>
      <c r="I44" s="3"/>
      <c r="J44" s="1"/>
      <c r="K44" s="3"/>
      <c r="L44" s="1"/>
      <c r="M44" s="3"/>
      <c r="N44" s="1"/>
      <c r="O44" s="3"/>
      <c r="P44" s="5"/>
      <c r="Q44" s="5" t="s">
        <v>38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F44" s="58"/>
    </row>
    <row r="45" spans="1:32" s="45" customFormat="1" ht="12.75" customHeight="1" thickBo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D45/$D50</f>
        <v>0.21176633539942516</v>
      </c>
      <c r="F45" s="16">
        <f>'[4]NORTHERN PAPER'!$D$21+'[4]SMURFIT'!$D$65</f>
        <v>435.25</v>
      </c>
      <c r="G45" s="17">
        <f>SUM(F45/F50)</f>
        <v>0.28504441846681794</v>
      </c>
      <c r="H45" s="16">
        <f>'[4]SMURFIT'!$D$89+'[4]NORTHERN PAPER'!$D$27</f>
        <v>489.58</v>
      </c>
      <c r="I45" s="17">
        <f>SUM(H45/H50)</f>
        <v>0.42631004699528824</v>
      </c>
      <c r="J45" s="16"/>
      <c r="K45" s="17" t="e">
        <f>SUM(J45/J50)</f>
        <v>#DIV/0!</v>
      </c>
      <c r="L45" s="16"/>
      <c r="M45" s="17" t="e">
        <f>SUM(L45/L50)</f>
        <v>#DIV/0!</v>
      </c>
      <c r="N45" s="16"/>
      <c r="O45" s="17" t="e">
        <f>SUM(N45/N50)</f>
        <v>#DIV/0!</v>
      </c>
      <c r="P45" s="12">
        <v>1</v>
      </c>
      <c r="Q45" s="5" t="s">
        <v>13</v>
      </c>
      <c r="R45" s="16"/>
      <c r="S45" s="17" t="e">
        <f>SUM(R45/R50)</f>
        <v>#DIV/0!</v>
      </c>
      <c r="T45" s="16"/>
      <c r="U45" s="17" t="e">
        <f>SUM(T45/T50)</f>
        <v>#DIV/0!</v>
      </c>
      <c r="V45" s="16"/>
      <c r="W45" s="17" t="e">
        <f>+V45/V$50</f>
        <v>#DIV/0!</v>
      </c>
      <c r="X45" s="16"/>
      <c r="Y45" s="17" t="e">
        <f>+X45/X$53</f>
        <v>#DIV/0!</v>
      </c>
      <c r="Z45" s="40" t="e">
        <f>+#REF!-Z172</f>
        <v>#REF!</v>
      </c>
      <c r="AA45" s="44" t="e">
        <f>+Z45/Z$53</f>
        <v>#REF!</v>
      </c>
      <c r="AB45" s="40" t="e">
        <f>+#REF!-AB172</f>
        <v>#REF!</v>
      </c>
      <c r="AC45" s="44" t="e">
        <f>+AB45/AB$53</f>
        <v>#REF!</v>
      </c>
      <c r="AD45" s="23">
        <f>SUM(D45+F45+H45+J45+L45+N45+R45+T45+V45+V45)</f>
        <v>1230.61</v>
      </c>
      <c r="AF45" s="59"/>
    </row>
    <row r="46" spans="1:32" s="45" customFormat="1" ht="12.75" customHeight="1" thickBot="1" thickTop="1">
      <c r="A46" s="12">
        <v>2</v>
      </c>
      <c r="B46" s="5" t="s">
        <v>11</v>
      </c>
      <c r="C46" s="15">
        <v>750</v>
      </c>
      <c r="D46" s="16">
        <v>267.68</v>
      </c>
      <c r="E46" s="17">
        <f>D46/$D50</f>
        <v>0.18538038020707087</v>
      </c>
      <c r="F46" s="16">
        <f>'[4]STRATEGIC '!$C$40</f>
        <v>608.7</v>
      </c>
      <c r="G46" s="17">
        <f>SUM(F46/F50)</f>
        <v>0.39863650205801743</v>
      </c>
      <c r="H46" s="16">
        <f>'[4]STRATEGIC '!$C$58</f>
        <v>364.02</v>
      </c>
      <c r="I46" s="17">
        <f>SUM(H46/H50)</f>
        <v>0.3169765580849398</v>
      </c>
      <c r="J46" s="16"/>
      <c r="K46" s="17" t="e">
        <f>SUM(J46/J50)</f>
        <v>#DIV/0!</v>
      </c>
      <c r="L46" s="16"/>
      <c r="M46" s="17" t="e">
        <f>SUM(L46/L50)</f>
        <v>#DIV/0!</v>
      </c>
      <c r="N46" s="16"/>
      <c r="O46" s="17" t="e">
        <f>SUM(N46/N50)</f>
        <v>#DIV/0!</v>
      </c>
      <c r="P46" s="12">
        <v>2</v>
      </c>
      <c r="Q46" s="5" t="s">
        <v>11</v>
      </c>
      <c r="R46" s="16"/>
      <c r="S46" s="17" t="e">
        <f>SUM(R46/R50)</f>
        <v>#DIV/0!</v>
      </c>
      <c r="T46" s="16"/>
      <c r="U46" s="17" t="e">
        <f>SUM(T46/T50)</f>
        <v>#DIV/0!</v>
      </c>
      <c r="V46" s="16"/>
      <c r="W46" s="17" t="e">
        <f>+V46/V$50</f>
        <v>#DIV/0!</v>
      </c>
      <c r="X46" s="16"/>
      <c r="Y46" s="17" t="e">
        <f>+X46/X$53</f>
        <v>#DIV/0!</v>
      </c>
      <c r="Z46" s="40" t="e">
        <f>+#REF!</f>
        <v>#REF!</v>
      </c>
      <c r="AA46" s="44" t="e">
        <f>+Z46/Z$53</f>
        <v>#REF!</v>
      </c>
      <c r="AB46" s="40" t="e">
        <f>+#REF!</f>
        <v>#REF!</v>
      </c>
      <c r="AC46" s="44" t="e">
        <f>+AB46/AB$53</f>
        <v>#REF!</v>
      </c>
      <c r="AD46" s="23">
        <f>SUM(D46+F46+H46+J46+L46+N46+R46+T46+V46+V46)</f>
        <v>1240.4</v>
      </c>
      <c r="AF46" s="59"/>
    </row>
    <row r="47" spans="1:32" s="45" customFormat="1" ht="17.25" customHeight="1" thickBot="1" thickTop="1">
      <c r="A47" s="12">
        <v>3</v>
      </c>
      <c r="B47" s="51" t="s">
        <v>33</v>
      </c>
      <c r="C47" s="15" t="s">
        <v>12</v>
      </c>
      <c r="D47" s="16">
        <v>817.69</v>
      </c>
      <c r="E47" s="17">
        <f>D47/$D50</f>
        <v>0.5662869212922885</v>
      </c>
      <c r="F47" s="16">
        <f>'[4]STD IRON'!$D$24+'[4]CUSTOM ALLOY INDUSTRIAL'!$C$53</f>
        <v>363.54600000000005</v>
      </c>
      <c r="G47" s="17">
        <f>SUM(F47/F50)</f>
        <v>0.2380856017367899</v>
      </c>
      <c r="H47" s="16">
        <f>'[4]CUSTOM ALLOY INDUSTRIAL'!$C$58+'[4]CAC HONG'!$C$5+'[4]CRT UVR'!$C$7+'[4]RECYCLE ZONE'!$C$9+'[4]STD IRON'!$D$29</f>
        <v>212.844</v>
      </c>
      <c r="I47" s="17">
        <f>SUM(H47/H50)</f>
        <v>0.1853375048871791</v>
      </c>
      <c r="J47" s="16"/>
      <c r="K47" s="17" t="e">
        <f>SUM(J47/J50)</f>
        <v>#DIV/0!</v>
      </c>
      <c r="L47" s="16"/>
      <c r="M47" s="17" t="e">
        <f>SUM(L47/L50)</f>
        <v>#DIV/0!</v>
      </c>
      <c r="N47" s="16"/>
      <c r="O47" s="17" t="e">
        <f>SUM(N47/N50)</f>
        <v>#DIV/0!</v>
      </c>
      <c r="P47" s="12">
        <v>3</v>
      </c>
      <c r="Q47" s="5" t="s">
        <v>33</v>
      </c>
      <c r="R47" s="16"/>
      <c r="S47" s="17" t="e">
        <f>SUM(R47/R50)</f>
        <v>#DIV/0!</v>
      </c>
      <c r="T47" s="16"/>
      <c r="U47" s="17" t="e">
        <f>SUM(T47/T50)</f>
        <v>#DIV/0!</v>
      </c>
      <c r="V47" s="16"/>
      <c r="W47" s="17" t="e">
        <f>+V47/V$50</f>
        <v>#DIV/0!</v>
      </c>
      <c r="X47" s="16"/>
      <c r="Y47" s="17" t="e">
        <f>+X47/X$53</f>
        <v>#DIV/0!</v>
      </c>
      <c r="Z47" s="40" t="e">
        <f>+#REF!</f>
        <v>#REF!</v>
      </c>
      <c r="AA47" s="44" t="e">
        <f>+Z47/Z$53</f>
        <v>#REF!</v>
      </c>
      <c r="AB47" s="40" t="e">
        <f>+#REF!</f>
        <v>#REF!</v>
      </c>
      <c r="AC47" s="44" t="e">
        <f>+AB47/AB$53</f>
        <v>#REF!</v>
      </c>
      <c r="AD47" s="23">
        <f>SUM(D47+F47+H47+J47+L47+N47+R47+T47+V47+V47)</f>
        <v>1394.0800000000002</v>
      </c>
      <c r="AF47" s="59"/>
    </row>
    <row r="48" spans="1:32" s="45" customFormat="1" ht="17.25" customHeight="1" thickBot="1" thickTop="1">
      <c r="A48" s="12">
        <v>4</v>
      </c>
      <c r="B48" s="5" t="s">
        <v>43</v>
      </c>
      <c r="C48" s="15" t="s">
        <v>12</v>
      </c>
      <c r="D48" s="52">
        <v>52.8</v>
      </c>
      <c r="E48" s="17">
        <f>D48/$D50</f>
        <v>0.036566363101215416</v>
      </c>
      <c r="F48" s="16">
        <f>'[4]CRT UVR'!$C$5+'[5]BP FEB '!$D$25</f>
        <v>119.45899999999999</v>
      </c>
      <c r="G48" s="17">
        <f>SUM(F48/F50)</f>
        <v>0.07823347773837472</v>
      </c>
      <c r="H48" s="16">
        <f>'[5]BP MAR'!$D$25</f>
        <v>81.96900000000001</v>
      </c>
      <c r="I48" s="17">
        <f>SUM(H48/H50)</f>
        <v>0.07137589003259281</v>
      </c>
      <c r="J48" s="16"/>
      <c r="K48" s="17" t="e">
        <f>SUM(J48/J50)</f>
        <v>#DIV/0!</v>
      </c>
      <c r="L48" s="16"/>
      <c r="M48" s="17" t="e">
        <f>SUM(L48/L50)</f>
        <v>#DIV/0!</v>
      </c>
      <c r="N48" s="16"/>
      <c r="O48" s="17" t="e">
        <f>SUM(N48/N50)</f>
        <v>#DIV/0!</v>
      </c>
      <c r="P48" s="12">
        <v>4</v>
      </c>
      <c r="Q48" s="5" t="s">
        <v>37</v>
      </c>
      <c r="R48" s="16"/>
      <c r="S48" s="17" t="e">
        <f>SUM(R48/R50)</f>
        <v>#DIV/0!</v>
      </c>
      <c r="T48" s="16"/>
      <c r="U48" s="17" t="e">
        <f>SUM(T48/T50)</f>
        <v>#DIV/0!</v>
      </c>
      <c r="V48" s="16"/>
      <c r="W48" s="17" t="e">
        <f>SUM(V48/V50)</f>
        <v>#DIV/0!</v>
      </c>
      <c r="X48" s="16"/>
      <c r="Y48" s="17" t="e">
        <f>SUM(X48/X50)</f>
        <v>#DIV/0!</v>
      </c>
      <c r="Z48" s="40"/>
      <c r="AA48" s="44"/>
      <c r="AB48" s="40"/>
      <c r="AC48" s="44"/>
      <c r="AD48" s="23">
        <f>SUM(D48+F48+H48+J48+L48+N48+R48+T48+V48+V48)</f>
        <v>254.228</v>
      </c>
      <c r="AF48" s="59"/>
    </row>
    <row r="49" spans="1:32" s="37" customFormat="1" ht="13.5" thickTop="1">
      <c r="A49" s="1"/>
      <c r="B49" s="1"/>
      <c r="C49" s="2"/>
      <c r="D49" s="16"/>
      <c r="E49" s="17"/>
      <c r="F49" s="1"/>
      <c r="G49" s="3"/>
      <c r="H49" s="42"/>
      <c r="I49" s="3"/>
      <c r="J49" s="1"/>
      <c r="K49" s="3"/>
      <c r="L49" s="1"/>
      <c r="M49" s="3"/>
      <c r="N49" s="1"/>
      <c r="O49" s="3"/>
      <c r="P49" s="1"/>
      <c r="Q49" s="1"/>
      <c r="R49" s="1"/>
      <c r="S49" s="3"/>
      <c r="T49" s="4"/>
      <c r="U49" s="35"/>
      <c r="V49" s="1"/>
      <c r="W49" s="3"/>
      <c r="X49" s="1"/>
      <c r="Y49" s="3" t="s">
        <v>0</v>
      </c>
      <c r="Z49" s="1"/>
      <c r="AA49" s="3"/>
      <c r="AB49" s="1"/>
      <c r="AC49" s="3"/>
      <c r="AD49" s="1"/>
      <c r="AF49" s="58"/>
    </row>
    <row r="50" spans="1:32" s="37" customFormat="1" ht="13.5" thickBot="1">
      <c r="A50" s="20"/>
      <c r="B50" s="21" t="s">
        <v>15</v>
      </c>
      <c r="C50" s="22"/>
      <c r="D50" s="23">
        <f>SUM(D45:D49)</f>
        <v>1443.95</v>
      </c>
      <c r="E50" s="24"/>
      <c r="F50" s="23">
        <f>SUM(F45:F49)</f>
        <v>1526.9550000000002</v>
      </c>
      <c r="G50" s="24"/>
      <c r="H50" s="23">
        <f>SUM(H45:H49)</f>
        <v>1148.413</v>
      </c>
      <c r="I50" s="24"/>
      <c r="J50" s="23"/>
      <c r="K50" s="24"/>
      <c r="L50" s="23"/>
      <c r="M50" s="24"/>
      <c r="N50" s="23"/>
      <c r="O50" s="24"/>
      <c r="P50" s="20"/>
      <c r="Q50" s="21" t="s">
        <v>15</v>
      </c>
      <c r="R50" s="23"/>
      <c r="S50" s="24"/>
      <c r="T50" s="23"/>
      <c r="U50" s="24"/>
      <c r="V50" s="23"/>
      <c r="W50" s="24"/>
      <c r="X50" s="23"/>
      <c r="Y50" s="24"/>
      <c r="Z50" s="23" t="e">
        <f>SUM(Z45:Z49)</f>
        <v>#REF!</v>
      </c>
      <c r="AA50" s="24"/>
      <c r="AB50" s="23" t="e">
        <f>SUM(AB45:AB49)</f>
        <v>#REF!</v>
      </c>
      <c r="AC50" s="24"/>
      <c r="AD50" s="23">
        <f>SUM(AD45:AD49)</f>
        <v>4119.318</v>
      </c>
      <c r="AF50" s="58"/>
    </row>
    <row r="51" spans="1:30" s="37" customFormat="1" ht="13.5" thickTop="1">
      <c r="A51" s="25"/>
      <c r="B51" s="26"/>
      <c r="C51" s="27"/>
      <c r="D51" s="19"/>
      <c r="E51" s="28"/>
      <c r="F51" s="19"/>
      <c r="G51" s="28"/>
      <c r="H51" s="19"/>
      <c r="I51" s="28"/>
      <c r="J51" s="19"/>
      <c r="K51" s="28"/>
      <c r="L51" s="19"/>
      <c r="M51" s="28"/>
      <c r="N51" s="19"/>
      <c r="O51" s="28"/>
      <c r="P51" s="25"/>
      <c r="Q51" s="26"/>
      <c r="R51" s="19"/>
      <c r="S51" s="28"/>
      <c r="T51" s="19"/>
      <c r="U51" s="28"/>
      <c r="V51" s="19"/>
      <c r="W51" s="28"/>
      <c r="X51" s="19"/>
      <c r="Y51" s="28"/>
      <c r="Z51" s="19"/>
      <c r="AA51" s="28"/>
      <c r="AB51" s="19"/>
      <c r="AC51" s="28"/>
      <c r="AD51" s="19"/>
    </row>
    <row r="52" spans="1:30" s="37" customFormat="1" ht="12.75">
      <c r="A52" s="1"/>
      <c r="B52" s="1"/>
      <c r="C52" s="2"/>
      <c r="D52" s="19"/>
      <c r="E52" s="28"/>
      <c r="F52" s="1"/>
      <c r="G52" s="3"/>
      <c r="H52" s="42"/>
      <c r="I52" s="3" t="s">
        <v>0</v>
      </c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</row>
    <row r="53" spans="1:30" s="37" customFormat="1" ht="13.5" thickBot="1">
      <c r="A53" s="20"/>
      <c r="B53" s="21" t="s">
        <v>17</v>
      </c>
      <c r="C53" s="22"/>
      <c r="D53" s="23">
        <f>D38+D50</f>
        <v>1762.3658361329913</v>
      </c>
      <c r="E53" s="24"/>
      <c r="F53" s="23">
        <f>F38+F50</f>
        <v>1881.1642964306857</v>
      </c>
      <c r="G53" s="24"/>
      <c r="H53" s="23">
        <f>H38+H50</f>
        <v>1473.5365860722397</v>
      </c>
      <c r="I53" s="24"/>
      <c r="J53" s="23"/>
      <c r="K53" s="24"/>
      <c r="L53" s="23"/>
      <c r="M53" s="24"/>
      <c r="N53" s="23"/>
      <c r="O53" s="24"/>
      <c r="P53" s="20"/>
      <c r="Q53" s="21" t="s">
        <v>17</v>
      </c>
      <c r="R53" s="23"/>
      <c r="S53" s="24"/>
      <c r="T53" s="23"/>
      <c r="U53" s="24"/>
      <c r="V53" s="23"/>
      <c r="W53" s="50"/>
      <c r="X53" s="23"/>
      <c r="Y53" s="24"/>
      <c r="Z53" s="23" t="e">
        <f>+Z50+Z38</f>
        <v>#REF!</v>
      </c>
      <c r="AA53" s="24"/>
      <c r="AB53" s="23" t="e">
        <f>+AB50+AB38</f>
        <v>#REF!</v>
      </c>
      <c r="AC53" s="24"/>
      <c r="AD53" s="23">
        <f>+AD50+AD38</f>
        <v>5117.066718635917</v>
      </c>
    </row>
    <row r="54" spans="1:30" s="37" customFormat="1" ht="13.5" thickTop="1">
      <c r="A54" s="1"/>
      <c r="B54" s="1"/>
      <c r="C54" s="2"/>
      <c r="D54" s="19"/>
      <c r="E54" s="28"/>
      <c r="F54" s="29"/>
      <c r="G54" s="3"/>
      <c r="H54" s="29"/>
      <c r="I54" s="3"/>
      <c r="J54" s="29"/>
      <c r="K54" s="3"/>
      <c r="L54" s="29"/>
      <c r="M54" s="3"/>
      <c r="N54" s="29"/>
      <c r="O54" s="3"/>
      <c r="P54" s="1"/>
      <c r="Q54" s="1"/>
      <c r="R54" s="29"/>
      <c r="S54" s="3"/>
      <c r="T54" s="29"/>
      <c r="U54" s="3"/>
      <c r="V54" s="29"/>
      <c r="W54" s="3"/>
      <c r="X54" s="29"/>
      <c r="Y54" s="3"/>
      <c r="Z54" s="29"/>
      <c r="AA54" s="3"/>
      <c r="AB54" s="29"/>
      <c r="AC54" s="3"/>
      <c r="AD54" s="1"/>
    </row>
    <row r="55" spans="1:30" s="34" customFormat="1" ht="17.25" customHeight="1">
      <c r="A55" s="47"/>
      <c r="B55" s="5" t="s">
        <v>40</v>
      </c>
      <c r="C55" s="6"/>
      <c r="D55" s="30">
        <f>D40/D53</f>
        <v>0.017450499343819592</v>
      </c>
      <c r="E55" s="53"/>
      <c r="F55" s="30">
        <f>F40/F53</f>
        <v>0.021125588894451472</v>
      </c>
      <c r="G55" s="31" t="s">
        <v>0</v>
      </c>
      <c r="H55" s="30">
        <f>H40/H53</f>
        <v>0.02435227719546946</v>
      </c>
      <c r="I55" s="31"/>
      <c r="J55" s="30" t="e">
        <f>J40/J53</f>
        <v>#DIV/0!</v>
      </c>
      <c r="K55" s="31"/>
      <c r="L55" s="30" t="e">
        <f>L40/L53</f>
        <v>#DIV/0!</v>
      </c>
      <c r="M55" s="31"/>
      <c r="N55" s="30" t="e">
        <f>N40/N53</f>
        <v>#DIV/0!</v>
      </c>
      <c r="O55" s="31"/>
      <c r="P55" s="47"/>
      <c r="Q55" s="5" t="s">
        <v>16</v>
      </c>
      <c r="R55" s="30" t="e">
        <f>R40/R53</f>
        <v>#DIV/0!</v>
      </c>
      <c r="S55" s="31"/>
      <c r="T55" s="30" t="e">
        <f>T40/T53</f>
        <v>#DIV/0!</v>
      </c>
      <c r="U55" s="31" t="s">
        <v>0</v>
      </c>
      <c r="V55" s="30" t="e">
        <f>V40/V53</f>
        <v>#DIV/0!</v>
      </c>
      <c r="W55" s="31" t="s">
        <v>0</v>
      </c>
      <c r="X55" s="30" t="e">
        <f>X40/X53</f>
        <v>#DIV/0!</v>
      </c>
      <c r="Y55" s="32"/>
      <c r="Z55" s="46" t="e">
        <f>+#REF!/Z53</f>
        <v>#REF!</v>
      </c>
      <c r="AA55" s="32"/>
      <c r="AB55" s="46" t="e">
        <f>+#REF!/AB53</f>
        <v>#REF!</v>
      </c>
      <c r="AC55" s="32"/>
      <c r="AD55" s="30">
        <f>AD40/AD53</f>
        <v>0.020789027129663542</v>
      </c>
    </row>
    <row r="56" spans="1:30" s="34" customFormat="1" ht="17.25" customHeight="1">
      <c r="A56" s="48" t="s">
        <v>19</v>
      </c>
      <c r="B56" s="32" t="s">
        <v>42</v>
      </c>
      <c r="C56" s="32" t="s">
        <v>44</v>
      </c>
      <c r="D56" s="30"/>
      <c r="E56" s="31"/>
      <c r="F56" s="30"/>
      <c r="G56" s="31"/>
      <c r="H56" s="30"/>
      <c r="I56" s="31"/>
      <c r="J56" s="30"/>
      <c r="K56" s="31"/>
      <c r="L56" s="30"/>
      <c r="M56" s="31"/>
      <c r="N56" s="30"/>
      <c r="O56" s="31"/>
      <c r="P56" s="48" t="s">
        <v>19</v>
      </c>
      <c r="Q56" s="32" t="s">
        <v>20</v>
      </c>
      <c r="R56" s="32" t="s">
        <v>34</v>
      </c>
      <c r="S56" s="32"/>
      <c r="T56" s="31"/>
      <c r="U56" s="30"/>
      <c r="V56" s="30"/>
      <c r="W56" s="31"/>
      <c r="X56" s="46"/>
      <c r="Y56" s="32"/>
      <c r="Z56" s="46"/>
      <c r="AA56" s="32"/>
      <c r="AB56" s="46"/>
      <c r="AC56" s="32"/>
      <c r="AD56" s="46"/>
    </row>
    <row r="57" spans="1:30" s="34" customFormat="1" ht="12.75">
      <c r="A57" s="5"/>
      <c r="B57" s="32"/>
      <c r="C57" s="32"/>
      <c r="D57" s="33"/>
      <c r="E57" s="31"/>
      <c r="F57" s="30"/>
      <c r="G57" s="31" t="s">
        <v>0</v>
      </c>
      <c r="H57" s="30"/>
      <c r="I57" s="31"/>
      <c r="J57" s="30"/>
      <c r="K57" s="31"/>
      <c r="L57" s="30"/>
      <c r="M57" s="31"/>
      <c r="N57" s="30"/>
      <c r="O57" s="31"/>
      <c r="P57" s="5"/>
      <c r="Q57" s="32"/>
      <c r="R57" s="30"/>
      <c r="S57" s="31"/>
      <c r="T57" s="36"/>
      <c r="U57" s="31"/>
      <c r="V57" s="30"/>
      <c r="W57" s="31"/>
      <c r="X57" s="46"/>
      <c r="Y57" s="32"/>
      <c r="Z57" s="46"/>
      <c r="AA57" s="32"/>
      <c r="AB57" s="46"/>
      <c r="AC57" s="32"/>
      <c r="AD57" s="46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77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2006-04-07T20:27:00Z</cp:lastPrinted>
  <dcterms:created xsi:type="dcterms:W3CDTF">2005-08-08T20:55:58Z</dcterms:created>
  <dcterms:modified xsi:type="dcterms:W3CDTF">2006-04-07T20:33:44Z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