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firstSheet="19" activeTab="21"/>
  </bookViews>
  <sheets>
    <sheet name="JAN 10" sheetId="1" r:id="rId1"/>
    <sheet name="JAN REV " sheetId="2" r:id="rId2"/>
    <sheet name="FEB 10 " sheetId="3" r:id="rId3"/>
    <sheet name="FEB REV" sheetId="4" r:id="rId4"/>
    <sheet name="MARCH 10" sheetId="5" r:id="rId5"/>
    <sheet name="MARCH REV" sheetId="6" r:id="rId6"/>
    <sheet name="BOE 1st Qtr" sheetId="7" r:id="rId7"/>
    <sheet name="APRIL 10" sheetId="8" r:id="rId8"/>
    <sheet name="APRIL REV" sheetId="9" r:id="rId9"/>
    <sheet name="MAY 10" sheetId="10" r:id="rId10"/>
    <sheet name="MAY REV" sheetId="11" r:id="rId11"/>
    <sheet name="JUNE 10" sheetId="12" r:id="rId12"/>
    <sheet name="JUNE REV" sheetId="13" r:id="rId13"/>
    <sheet name="BOE 2nd Qtr " sheetId="14" r:id="rId14"/>
    <sheet name="JULY 10" sheetId="15" r:id="rId15"/>
    <sheet name="JULY REV" sheetId="16" r:id="rId16"/>
    <sheet name="AUGUST 10" sheetId="17" r:id="rId17"/>
    <sheet name="AUG REV" sheetId="18" r:id="rId18"/>
    <sheet name="SEPT 10" sheetId="19" r:id="rId19"/>
    <sheet name="BOE 3rd Qtr" sheetId="20" r:id="rId20"/>
    <sheet name="OCT 10" sheetId="21" r:id="rId21"/>
    <sheet name="NOV 10" sheetId="22" r:id="rId22"/>
    <sheet name="DEC 10" sheetId="23" r:id="rId23"/>
    <sheet name="BOE 4th Qtr" sheetId="24" r:id="rId24"/>
    <sheet name="Tons 09 - 10" sheetId="25" r:id="rId25"/>
  </sheets>
  <externalReferences>
    <externalReference r:id="rId28"/>
    <externalReference r:id="rId29"/>
    <externalReference r:id="rId30"/>
  </externalReferences>
  <definedNames>
    <definedName name="_xlnm.Print_Area" localSheetId="2">'FEB 10 '!$A$1:$G$96</definedName>
    <definedName name="_xlnm.Print_Area" localSheetId="0">'JAN 10'!$A$1:$F$99</definedName>
  </definedNames>
  <calcPr fullCalcOnLoad="1"/>
</workbook>
</file>

<file path=xl/sharedStrings.xml><?xml version="1.0" encoding="utf-8"?>
<sst xmlns="http://schemas.openxmlformats.org/spreadsheetml/2006/main" count="1754" uniqueCount="87">
  <si>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</si>
  <si>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</si>
  <si>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</si>
  <si>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</si>
  <si>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</si>
  <si>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</si>
  <si>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</si>
  <si>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</si>
  <si>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</si>
  <si>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</si>
  <si>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</si>
  <si>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</si>
  <si>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</si>
  <si>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</si>
  <si>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</si>
  <si>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</si>
  <si>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</si>
  <si>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</si>
  <si>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</si>
  <si>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</si>
  <si>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</si>
  <si>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</si>
  <si>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</si>
  <si>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</si>
  <si>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</si>
  <si>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</si>
  <si>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</si>
  <si>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</si>
  <si>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</si>
  <si>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</si>
  <si>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</si>
  <si>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</si>
  <si>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</si>
  <si>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</si>
  <si>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</si>
  <si>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</si>
  <si>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</si>
  <si>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</si>
  <si>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</si>
  <si>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</si>
  <si>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</si>
  <si>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</si>
  <si>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</si>
  <si>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</si>
  <si>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</si>
  <si>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</si>
  <si>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r>
      <t>UVR DROP OFF/BUYBACK  RECYCLABLES BREAKDOWN</t>
    </r>
    <r>
      <rPr>
        <b/>
        <sz val="10"/>
        <rFont val="Arial"/>
        <family val="2"/>
      </rPr>
      <t xml:space="preserve"> </t>
    </r>
  </si>
  <si>
    <t>UVR-Cardboard</t>
  </si>
  <si>
    <t>UVR-Drywall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</si>
  <si>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</si>
  <si>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</si>
  <si>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</si>
  <si>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</si>
  <si>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</si>
  <si>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>MONTH OF JANUARY 2010</t>
  </si>
  <si>
    <t>MONTH OF FEBRUARY 2010</t>
  </si>
  <si>
    <t xml:space="preserve">      </t>
  </si>
  <si>
    <t>MONTH OF MARCH 2010</t>
  </si>
  <si>
    <t>UVDS Food Waste</t>
  </si>
  <si>
    <t>MONTH OF APRIL 2010</t>
  </si>
  <si>
    <t>MONTH OF MAY 2010</t>
  </si>
  <si>
    <t>MONTH OF JUNE 2010</t>
  </si>
  <si>
    <t>MONTH OF JULY 2010</t>
  </si>
  <si>
    <t>MONTH OF AUGUST 2010</t>
  </si>
  <si>
    <t>MONTH OF SEPTEMBER 2010</t>
  </si>
  <si>
    <t>OWE</t>
  </si>
  <si>
    <t>REVISED</t>
  </si>
  <si>
    <t>owe</t>
  </si>
  <si>
    <t>fee</t>
  </si>
  <si>
    <t>paid</t>
  </si>
  <si>
    <t>MONTH OF OCTOBER 2010</t>
  </si>
  <si>
    <t>-</t>
  </si>
  <si>
    <t xml:space="preserve">     </t>
  </si>
  <si>
    <t>10/1/2009 Thru  9/30/2010</t>
  </si>
  <si>
    <t>TOTAL Tons Incoming</t>
  </si>
  <si>
    <t>Tons Recycled</t>
  </si>
  <si>
    <t>Tons Inert</t>
  </si>
  <si>
    <t>TOTAL DISPOSAL</t>
  </si>
  <si>
    <t>Math Check</t>
  </si>
  <si>
    <t>1st Qtr 2010</t>
  </si>
  <si>
    <t>2nd Qtr 2010</t>
  </si>
  <si>
    <t>3rd Qtr 2010</t>
  </si>
  <si>
    <t>4th Qtr 2010</t>
  </si>
  <si>
    <t>CALCULATIONS FOR BOARD OF EQUALIZATION</t>
  </si>
  <si>
    <t>MONTH OF NOVEMBER 2010</t>
  </si>
  <si>
    <t>Closed</t>
  </si>
  <si>
    <t>not in use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</si>
</sst>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3" fillId="0" borderId="10" xfId="56" applyFont="1" applyBorder="1" applyAlignment="1">
      <alignment horizontal="left"/>
      <protection/>
    </xf>
    <xf numFmtId="0" fontId="3" fillId="0" borderId="11" xfId="56" applyFont="1" applyBorder="1" applyAlignment="1">
      <alignment horizontal="center"/>
      <protection/>
    </xf>
    <xf numFmtId="2" fontId="3" fillId="0" borderId="11" xfId="56" applyNumberFormat="1" applyFont="1" applyBorder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5" fillId="0" borderId="0" xfId="56" applyFont="1">
      <alignment/>
      <protection/>
    </xf>
    <xf numFmtId="0" fontId="3" fillId="0" borderId="13" xfId="56" applyFont="1" applyBorder="1" applyAlignment="1">
      <alignment horizontal="left"/>
      <protection/>
    </xf>
    <xf numFmtId="0" fontId="3" fillId="0" borderId="14" xfId="56" applyFont="1" applyBorder="1" applyAlignment="1">
      <alignment horizontal="center"/>
      <protection/>
    </xf>
    <xf numFmtId="2" fontId="3" fillId="0" borderId="14" xfId="56" applyNumberFormat="1" applyFont="1" applyBorder="1" applyAlignment="1">
      <alignment horizontal="center"/>
      <protection/>
    </xf>
    <xf numFmtId="0" fontId="4" fillId="0" borderId="15" xfId="56" applyFont="1" applyBorder="1" applyAlignment="1">
      <alignment horizontal="center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 applyBorder="1" applyAlignment="1">
      <alignment horizontal="center"/>
      <protection/>
    </xf>
    <xf numFmtId="2" fontId="3" fillId="0" borderId="0" xfId="56" applyNumberFormat="1" applyFont="1" applyBorder="1" applyAlignment="1">
      <alignment horizontal="center"/>
      <protection/>
    </xf>
    <xf numFmtId="0" fontId="5" fillId="0" borderId="0" xfId="56" applyFont="1" applyBorder="1">
      <alignment/>
      <protection/>
    </xf>
    <xf numFmtId="0" fontId="6" fillId="0" borderId="16" xfId="56" applyFont="1" applyFill="1" applyBorder="1" applyAlignment="1">
      <alignment horizontal="left" vertical="justify"/>
      <protection/>
    </xf>
    <xf numFmtId="0" fontId="7" fillId="0" borderId="0" xfId="56" applyFont="1" applyFill="1" applyBorder="1" applyAlignment="1">
      <alignment horizontal="right" vertical="justify"/>
      <protection/>
    </xf>
    <xf numFmtId="2" fontId="8" fillId="0" borderId="0" xfId="44" applyNumberFormat="1" applyFont="1" applyFill="1" applyBorder="1" applyAlignment="1">
      <alignment/>
    </xf>
    <xf numFmtId="164" fontId="6" fillId="0" borderId="0" xfId="44" applyNumberFormat="1" applyFont="1" applyFill="1" applyAlignment="1">
      <alignment horizontal="left" vertical="justify"/>
    </xf>
    <xf numFmtId="0" fontId="9" fillId="0" borderId="0" xfId="56" applyFont="1" applyFill="1">
      <alignment/>
      <protection/>
    </xf>
    <xf numFmtId="0" fontId="9" fillId="0" borderId="0" xfId="56" applyFont="1" applyFill="1" applyAlignment="1">
      <alignment horizontal="right"/>
      <protection/>
    </xf>
    <xf numFmtId="0" fontId="7" fillId="0" borderId="0" xfId="56" applyFont="1" applyFill="1" applyBorder="1" applyAlignment="1">
      <alignment horizontal="left" vertical="justify"/>
      <protection/>
    </xf>
    <xf numFmtId="10" fontId="6" fillId="0" borderId="0" xfId="44" applyNumberFormat="1" applyFont="1" applyFill="1" applyAlignment="1">
      <alignment horizontal="right" vertical="justify"/>
    </xf>
    <xf numFmtId="0" fontId="10" fillId="0" borderId="0" xfId="56" applyFont="1" applyFill="1" applyBorder="1" applyAlignment="1">
      <alignment horizontal="right" vertical="justify"/>
      <protection/>
    </xf>
    <xf numFmtId="0" fontId="6" fillId="0" borderId="0" xfId="56" applyFont="1" applyFill="1" applyBorder="1" applyAlignment="1">
      <alignment horizontal="left" vertical="justify"/>
      <protection/>
    </xf>
    <xf numFmtId="2" fontId="6" fillId="0" borderId="16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/>
    </xf>
    <xf numFmtId="0" fontId="6" fillId="0" borderId="16" xfId="56" applyFont="1" applyFill="1" applyBorder="1">
      <alignment/>
      <protection/>
    </xf>
    <xf numFmtId="164" fontId="6" fillId="0" borderId="0" xfId="44" applyNumberFormat="1" applyFont="1" applyFill="1" applyBorder="1" applyAlignment="1">
      <alignment/>
    </xf>
    <xf numFmtId="164" fontId="6" fillId="0" borderId="0" xfId="44" applyNumberFormat="1" applyFont="1" applyFill="1" applyBorder="1" applyAlignment="1">
      <alignment horizontal="right"/>
    </xf>
    <xf numFmtId="164" fontId="9" fillId="0" borderId="0" xfId="44" applyNumberFormat="1" applyFont="1" applyFill="1" applyBorder="1" applyAlignment="1">
      <alignment/>
    </xf>
    <xf numFmtId="0" fontId="7" fillId="0" borderId="0" xfId="56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2" fontId="7" fillId="0" borderId="17" xfId="44" applyNumberFormat="1" applyFont="1" applyFill="1" applyBorder="1" applyAlignment="1">
      <alignment horizontal="right"/>
    </xf>
    <xf numFmtId="164" fontId="6" fillId="0" borderId="0" xfId="44" applyNumberFormat="1" applyFont="1" applyFill="1" applyBorder="1" applyAlignment="1">
      <alignment/>
    </xf>
    <xf numFmtId="2" fontId="7" fillId="0" borderId="18" xfId="44" applyNumberFormat="1" applyFont="1" applyFill="1" applyBorder="1" applyAlignment="1">
      <alignment horizontal="right"/>
    </xf>
    <xf numFmtId="2" fontId="6" fillId="0" borderId="0" xfId="44" applyNumberFormat="1" applyFont="1" applyFill="1" applyBorder="1" applyAlignment="1">
      <alignment horizontal="right"/>
    </xf>
    <xf numFmtId="0" fontId="8" fillId="0" borderId="19" xfId="56" applyFont="1" applyFill="1" applyBorder="1">
      <alignment/>
      <protection/>
    </xf>
    <xf numFmtId="164" fontId="7" fillId="0" borderId="20" xfId="44" applyNumberFormat="1" applyFont="1" applyFill="1" applyBorder="1" applyAlignment="1">
      <alignment/>
    </xf>
    <xf numFmtId="164" fontId="7" fillId="0" borderId="20" xfId="44" applyNumberFormat="1" applyFont="1" applyFill="1" applyBorder="1" applyAlignment="1">
      <alignment horizontal="right"/>
    </xf>
    <xf numFmtId="2" fontId="7" fillId="0" borderId="21" xfId="44" applyNumberFormat="1" applyFont="1" applyFill="1" applyBorder="1" applyAlignment="1">
      <alignment horizontal="right"/>
    </xf>
    <xf numFmtId="0" fontId="7" fillId="0" borderId="0" xfId="56" applyFont="1">
      <alignment/>
      <protection/>
    </xf>
    <xf numFmtId="164" fontId="7" fillId="0" borderId="0" xfId="44" applyNumberFormat="1" applyFont="1" applyFill="1" applyAlignment="1">
      <alignment/>
    </xf>
    <xf numFmtId="0" fontId="7" fillId="0" borderId="0" xfId="56" applyFont="1" applyFill="1" applyAlignment="1">
      <alignment/>
      <protection/>
    </xf>
    <xf numFmtId="164" fontId="7" fillId="0" borderId="0" xfId="44" applyNumberFormat="1" applyFont="1" applyFill="1" applyAlignment="1">
      <alignment horizontal="right"/>
    </xf>
    <xf numFmtId="164" fontId="6" fillId="0" borderId="0" xfId="44" applyNumberFormat="1" applyFont="1" applyFill="1" applyAlignment="1">
      <alignment/>
    </xf>
    <xf numFmtId="0" fontId="7" fillId="0" borderId="0" xfId="56" applyFont="1" applyFill="1" applyAlignment="1">
      <alignment horizontal="left" vertical="justify"/>
      <protection/>
    </xf>
    <xf numFmtId="2" fontId="7" fillId="0" borderId="0" xfId="44" applyNumberFormat="1" applyFont="1" applyFill="1" applyBorder="1" applyAlignment="1">
      <alignment horizontal="right"/>
    </xf>
    <xf numFmtId="0" fontId="9" fillId="0" borderId="0" xfId="56" applyFont="1" applyFill="1" applyAlignment="1">
      <alignment horizontal="left"/>
      <protection/>
    </xf>
    <xf numFmtId="1" fontId="6" fillId="0" borderId="0" xfId="56" applyNumberFormat="1" applyFont="1" applyFill="1" applyBorder="1" applyAlignment="1">
      <alignment horizontal="right" vertical="justify"/>
      <protection/>
    </xf>
    <xf numFmtId="0" fontId="8" fillId="0" borderId="0" xfId="56" applyFont="1" applyFill="1" applyBorder="1" applyAlignment="1">
      <alignment horizontal="left" vertical="justify"/>
      <protection/>
    </xf>
    <xf numFmtId="2" fontId="6" fillId="0" borderId="16" xfId="56" applyNumberFormat="1" applyFont="1" applyFill="1" applyBorder="1" applyAlignment="1">
      <alignment horizontal="right" vertical="justify"/>
      <protection/>
    </xf>
    <xf numFmtId="0" fontId="12" fillId="0" borderId="0" xfId="56" applyFont="1" applyFill="1" applyBorder="1" applyAlignment="1">
      <alignment horizontal="left" vertical="justify"/>
      <protection/>
    </xf>
    <xf numFmtId="2" fontId="9" fillId="0" borderId="0" xfId="44" applyNumberFormat="1" applyFont="1" applyFill="1" applyBorder="1" applyAlignment="1">
      <alignment/>
    </xf>
    <xf numFmtId="0" fontId="0" fillId="0" borderId="0" xfId="56" applyFont="1">
      <alignment/>
      <protection/>
    </xf>
    <xf numFmtId="0" fontId="8" fillId="0" borderId="0" xfId="56" applyFont="1" applyFill="1" applyAlignment="1">
      <alignment horizontal="left" vertical="justify"/>
      <protection/>
    </xf>
    <xf numFmtId="2" fontId="6" fillId="0" borderId="17" xfId="44" applyNumberFormat="1" applyFont="1" applyFill="1" applyBorder="1" applyAlignment="1">
      <alignment horizontal="right"/>
    </xf>
    <xf numFmtId="10" fontId="6" fillId="0" borderId="17" xfId="44" applyNumberFormat="1" applyFont="1" applyFill="1" applyBorder="1" applyAlignment="1">
      <alignment horizontal="center" vertical="justify"/>
    </xf>
    <xf numFmtId="2" fontId="8" fillId="0" borderId="0" xfId="56" applyNumberFormat="1" applyFont="1" applyFill="1" applyAlignment="1">
      <alignment horizontal="left" vertical="justify" readingOrder="1"/>
      <protection/>
    </xf>
    <xf numFmtId="0" fontId="12" fillId="0" borderId="0" xfId="56" applyFont="1" applyFill="1" applyBorder="1" applyAlignment="1">
      <alignment horizontal="right"/>
      <protection/>
    </xf>
    <xf numFmtId="0" fontId="13" fillId="0" borderId="0" xfId="56" applyFont="1" applyFill="1" applyBorder="1" applyAlignment="1">
      <alignment horizontal="left"/>
      <protection/>
    </xf>
    <xf numFmtId="2" fontId="6" fillId="0" borderId="18" xfId="44" applyNumberFormat="1" applyFont="1" applyFill="1" applyBorder="1" applyAlignment="1">
      <alignment horizontal="right" vertical="justify"/>
    </xf>
    <xf numFmtId="2" fontId="13" fillId="0" borderId="0" xfId="44" applyNumberFormat="1" applyFont="1" applyFill="1" applyBorder="1" applyAlignment="1">
      <alignment horizontal="right" vertical="justify"/>
    </xf>
    <xf numFmtId="14" fontId="8" fillId="0" borderId="0" xfId="56" applyNumberFormat="1" applyFont="1" applyFill="1" applyAlignment="1">
      <alignment horizontal="left"/>
      <protection/>
    </xf>
    <xf numFmtId="165" fontId="7" fillId="0" borderId="0" xfId="56" applyNumberFormat="1" applyFont="1" applyFill="1" applyBorder="1" applyAlignment="1">
      <alignment/>
      <protection/>
    </xf>
    <xf numFmtId="165" fontId="8" fillId="0" borderId="0" xfId="56" applyNumberFormat="1" applyFont="1" applyFill="1" applyBorder="1" applyAlignment="1">
      <alignment/>
      <protection/>
    </xf>
    <xf numFmtId="165" fontId="8" fillId="0" borderId="0" xfId="44" applyNumberFormat="1" applyFont="1" applyFill="1" applyAlignment="1">
      <alignment/>
    </xf>
    <xf numFmtId="0" fontId="14" fillId="0" borderId="0" xfId="56" applyFont="1" applyFill="1" applyBorder="1" applyAlignment="1">
      <alignment horizontal="left" vertical="justify"/>
      <protection/>
    </xf>
    <xf numFmtId="2" fontId="9" fillId="0" borderId="0" xfId="56" applyNumberFormat="1" applyFont="1" applyFill="1">
      <alignment/>
      <protection/>
    </xf>
    <xf numFmtId="2" fontId="6" fillId="0" borderId="17" xfId="44" applyNumberFormat="1" applyFont="1" applyFill="1" applyBorder="1" applyAlignment="1">
      <alignment/>
    </xf>
    <xf numFmtId="14" fontId="12" fillId="0" borderId="0" xfId="56" applyNumberFormat="1" applyFont="1" applyFill="1" applyBorder="1" applyAlignment="1">
      <alignment horizontal="left"/>
      <protection/>
    </xf>
    <xf numFmtId="165" fontId="12" fillId="0" borderId="0" xfId="44" applyNumberFormat="1" applyFont="1" applyFill="1" applyBorder="1" applyAlignment="1">
      <alignment/>
    </xf>
    <xf numFmtId="165" fontId="9" fillId="0" borderId="0" xfId="44" applyNumberFormat="1" applyFont="1" applyFill="1" applyBorder="1" applyAlignment="1">
      <alignment horizontal="right"/>
    </xf>
    <xf numFmtId="2" fontId="9" fillId="0" borderId="0" xfId="56" applyNumberFormat="1" applyFont="1" applyFill="1" applyBorder="1">
      <alignment/>
      <protection/>
    </xf>
    <xf numFmtId="165" fontId="9" fillId="0" borderId="0" xfId="56" applyNumberFormat="1" applyFont="1" applyFill="1" applyBorder="1">
      <alignment/>
      <protection/>
    </xf>
    <xf numFmtId="0" fontId="0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14" fontId="12" fillId="0" borderId="0" xfId="56" applyNumberFormat="1" applyFont="1" applyFill="1" applyBorder="1" applyAlignment="1">
      <alignment/>
      <protection/>
    </xf>
    <xf numFmtId="14" fontId="12" fillId="0" borderId="0" xfId="56" applyNumberFormat="1" applyFont="1" applyFill="1" applyBorder="1" applyAlignment="1">
      <alignment horizontal="right"/>
      <protection/>
    </xf>
    <xf numFmtId="2" fontId="12" fillId="0" borderId="0" xfId="56" applyNumberFormat="1" applyFont="1" applyFill="1" applyBorder="1">
      <alignment/>
      <protection/>
    </xf>
    <xf numFmtId="165" fontId="6" fillId="0" borderId="17" xfId="56" applyNumberFormat="1" applyFont="1" applyFill="1" applyBorder="1">
      <alignment/>
      <protection/>
    </xf>
    <xf numFmtId="0" fontId="0" fillId="0" borderId="0" xfId="56" applyFont="1" applyFill="1">
      <alignment/>
      <protection/>
    </xf>
    <xf numFmtId="0" fontId="12" fillId="0" borderId="0" xfId="56" applyFont="1" applyBorder="1" applyAlignment="1">
      <alignment/>
      <protection/>
    </xf>
    <xf numFmtId="0" fontId="12" fillId="0" borderId="0" xfId="56" applyFont="1" applyBorder="1" applyAlignment="1">
      <alignment horizontal="right"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right"/>
      <protection/>
    </xf>
    <xf numFmtId="2" fontId="12" fillId="0" borderId="0" xfId="56" applyNumberFormat="1" applyFont="1">
      <alignment/>
      <protection/>
    </xf>
    <xf numFmtId="0" fontId="7" fillId="0" borderId="0" xfId="56" applyFont="1" applyFill="1">
      <alignment/>
      <protection/>
    </xf>
    <xf numFmtId="0" fontId="9" fillId="0" borderId="0" xfId="56" applyFont="1" applyAlignment="1">
      <alignment horizontal="left"/>
      <protection/>
    </xf>
    <xf numFmtId="164" fontId="12" fillId="0" borderId="0" xfId="44" applyNumberFormat="1" applyFont="1" applyFill="1" applyAlignment="1">
      <alignment/>
    </xf>
    <xf numFmtId="2" fontId="12" fillId="0" borderId="0" xfId="44" applyNumberFormat="1" applyFont="1" applyFill="1" applyAlignment="1">
      <alignment/>
    </xf>
    <xf numFmtId="164" fontId="12" fillId="0" borderId="0" xfId="44" applyNumberFormat="1" applyFont="1" applyFill="1" applyAlignment="1">
      <alignment/>
    </xf>
    <xf numFmtId="164" fontId="7" fillId="0" borderId="0" xfId="56" applyNumberFormat="1" applyFont="1" applyAlignment="1">
      <alignment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/>
      <protection/>
    </xf>
    <xf numFmtId="0" fontId="10" fillId="0" borderId="0" xfId="56" applyFont="1" applyAlignment="1">
      <alignment horizontal="right"/>
      <protection/>
    </xf>
    <xf numFmtId="2" fontId="10" fillId="0" borderId="0" xfId="56" applyNumberFormat="1" applyFont="1">
      <alignment/>
      <protection/>
    </xf>
    <xf numFmtId="0" fontId="0" fillId="0" borderId="0" xfId="56" applyFont="1" applyAlignment="1">
      <alignment/>
      <protection/>
    </xf>
    <xf numFmtId="0" fontId="0" fillId="0" borderId="0" xfId="56" applyFont="1" applyAlignment="1">
      <alignment horizontal="right"/>
      <protection/>
    </xf>
    <xf numFmtId="2" fontId="0" fillId="0" borderId="0" xfId="56" applyNumberFormat="1" applyFont="1">
      <alignment/>
      <protection/>
    </xf>
    <xf numFmtId="164" fontId="7" fillId="0" borderId="0" xfId="44" applyNumberFormat="1" applyFont="1" applyFill="1" applyAlignment="1">
      <alignment/>
    </xf>
    <xf numFmtId="0" fontId="59" fillId="0" borderId="0" xfId="56" applyFont="1">
      <alignment/>
      <protection/>
    </xf>
    <xf numFmtId="2" fontId="6" fillId="0" borderId="0" xfId="56" applyNumberFormat="1" applyFont="1" applyFill="1" applyBorder="1">
      <alignment/>
      <protection/>
    </xf>
    <xf numFmtId="165" fontId="8" fillId="0" borderId="0" xfId="56" applyNumberFormat="1" applyFont="1" applyFill="1" applyBorder="1" applyAlignment="1">
      <alignment horizontal="center"/>
      <protection/>
    </xf>
    <xf numFmtId="0" fontId="3" fillId="0" borderId="11" xfId="56" applyFont="1" applyBorder="1" applyAlignment="1">
      <alignment horizontal="left"/>
      <protection/>
    </xf>
    <xf numFmtId="0" fontId="3" fillId="0" borderId="14" xfId="56" applyFont="1" applyBorder="1" applyAlignment="1">
      <alignment horizontal="left"/>
      <protection/>
    </xf>
    <xf numFmtId="0" fontId="6" fillId="0" borderId="0" xfId="56" applyFont="1" applyFill="1" applyBorder="1">
      <alignment/>
      <protection/>
    </xf>
    <xf numFmtId="0" fontId="8" fillId="0" borderId="20" xfId="56" applyFont="1" applyFill="1" applyBorder="1">
      <alignment/>
      <protection/>
    </xf>
    <xf numFmtId="165" fontId="6" fillId="0" borderId="0" xfId="56" applyNumberFormat="1" applyFont="1" applyFill="1" applyBorder="1">
      <alignment/>
      <protection/>
    </xf>
    <xf numFmtId="2" fontId="9" fillId="0" borderId="0" xfId="56" applyNumberFormat="1" applyFont="1" applyFill="1" applyAlignment="1">
      <alignment horizontal="right"/>
      <protection/>
    </xf>
    <xf numFmtId="0" fontId="9" fillId="0" borderId="0" xfId="56" applyFont="1" applyFill="1" applyBorder="1" applyAlignment="1">
      <alignment horizontal="right"/>
      <protection/>
    </xf>
    <xf numFmtId="2" fontId="9" fillId="0" borderId="0" xfId="56" applyNumberFormat="1" applyFont="1" applyFill="1" applyBorder="1" applyAlignment="1">
      <alignment horizontal="right"/>
      <protection/>
    </xf>
    <xf numFmtId="0" fontId="60" fillId="0" borderId="0" xfId="56" applyFont="1" applyFill="1" applyAlignment="1">
      <alignment horizontal="right"/>
      <protection/>
    </xf>
    <xf numFmtId="2" fontId="0" fillId="0" borderId="0" xfId="56" applyNumberFormat="1" applyFont="1" applyBorder="1">
      <alignment/>
      <protection/>
    </xf>
    <xf numFmtId="2" fontId="6" fillId="0" borderId="16" xfId="44" applyNumberFormat="1" applyFont="1" applyFill="1" applyBorder="1" applyAlignment="1">
      <alignment/>
    </xf>
    <xf numFmtId="0" fontId="8" fillId="0" borderId="0" xfId="56" applyFont="1" applyFill="1" applyBorder="1">
      <alignment/>
      <protection/>
    </xf>
    <xf numFmtId="39" fontId="7" fillId="0" borderId="18" xfId="44" applyNumberFormat="1" applyFont="1" applyFill="1" applyBorder="1" applyAlignment="1">
      <alignment horizontal="right"/>
    </xf>
    <xf numFmtId="0" fontId="15" fillId="0" borderId="10" xfId="56" applyFont="1" applyBorder="1" applyAlignment="1">
      <alignment horizontal="left"/>
      <protection/>
    </xf>
    <xf numFmtId="0" fontId="15" fillId="0" borderId="11" xfId="56" applyFont="1" applyBorder="1" applyAlignment="1">
      <alignment horizontal="left"/>
      <protection/>
    </xf>
    <xf numFmtId="0" fontId="15" fillId="0" borderId="11" xfId="56" applyFont="1" applyBorder="1" applyAlignment="1">
      <alignment horizontal="center"/>
      <protection/>
    </xf>
    <xf numFmtId="2" fontId="15" fillId="0" borderId="11" xfId="56" applyNumberFormat="1" applyFont="1" applyBorder="1" applyAlignment="1">
      <alignment horizontal="center"/>
      <protection/>
    </xf>
    <xf numFmtId="0" fontId="15" fillId="0" borderId="12" xfId="56" applyFont="1" applyBorder="1" applyAlignment="1">
      <alignment horizontal="center"/>
      <protection/>
    </xf>
    <xf numFmtId="0" fontId="15" fillId="0" borderId="13" xfId="56" applyFont="1" applyBorder="1" applyAlignment="1">
      <alignment horizontal="left"/>
      <protection/>
    </xf>
    <xf numFmtId="0" fontId="15" fillId="0" borderId="14" xfId="56" applyFont="1" applyBorder="1" applyAlignment="1">
      <alignment horizontal="left"/>
      <protection/>
    </xf>
    <xf numFmtId="0" fontId="15" fillId="0" borderId="14" xfId="56" applyFont="1" applyBorder="1" applyAlignment="1">
      <alignment horizontal="center"/>
      <protection/>
    </xf>
    <xf numFmtId="2" fontId="15" fillId="0" borderId="14" xfId="56" applyNumberFormat="1" applyFont="1" applyBorder="1" applyAlignment="1">
      <alignment horizontal="center"/>
      <protection/>
    </xf>
    <xf numFmtId="0" fontId="15" fillId="0" borderId="15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left"/>
      <protection/>
    </xf>
    <xf numFmtId="2" fontId="6" fillId="0" borderId="0" xfId="56" applyNumberFormat="1" applyFont="1" applyBorder="1" applyAlignment="1">
      <alignment horizontal="center"/>
      <protection/>
    </xf>
    <xf numFmtId="0" fontId="6" fillId="0" borderId="0" xfId="56" applyFont="1" applyFill="1">
      <alignment/>
      <protection/>
    </xf>
    <xf numFmtId="0" fontId="10" fillId="0" borderId="0" xfId="56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10" fillId="0" borderId="0" xfId="56" applyFont="1" applyFill="1" applyBorder="1">
      <alignment/>
      <protection/>
    </xf>
    <xf numFmtId="164" fontId="10" fillId="0" borderId="0" xfId="44" applyNumberFormat="1" applyFont="1" applyFill="1" applyBorder="1" applyAlignment="1">
      <alignment/>
    </xf>
    <xf numFmtId="164" fontId="10" fillId="0" borderId="0" xfId="44" applyNumberFormat="1" applyFont="1" applyFill="1" applyBorder="1" applyAlignment="1">
      <alignment horizontal="right"/>
    </xf>
    <xf numFmtId="2" fontId="10" fillId="0" borderId="17" xfId="44" applyNumberFormat="1" applyFont="1" applyFill="1" applyBorder="1" applyAlignment="1">
      <alignment horizontal="right"/>
    </xf>
    <xf numFmtId="164" fontId="10" fillId="0" borderId="0" xfId="44" applyNumberFormat="1" applyFont="1" applyFill="1" applyAlignment="1">
      <alignment/>
    </xf>
    <xf numFmtId="2" fontId="10" fillId="0" borderId="18" xfId="44" applyNumberFormat="1" applyFont="1" applyFill="1" applyBorder="1" applyAlignment="1">
      <alignment/>
    </xf>
    <xf numFmtId="164" fontId="10" fillId="0" borderId="18" xfId="44" applyNumberFormat="1" applyFont="1" applyFill="1" applyBorder="1" applyAlignment="1">
      <alignment horizontal="center"/>
    </xf>
    <xf numFmtId="0" fontId="6" fillId="0" borderId="19" xfId="56" applyFont="1" applyFill="1" applyBorder="1">
      <alignment/>
      <protection/>
    </xf>
    <xf numFmtId="0" fontId="6" fillId="0" borderId="20" xfId="56" applyFont="1" applyFill="1" applyBorder="1">
      <alignment/>
      <protection/>
    </xf>
    <xf numFmtId="164" fontId="10" fillId="0" borderId="20" xfId="44" applyNumberFormat="1" applyFont="1" applyFill="1" applyBorder="1" applyAlignment="1">
      <alignment/>
    </xf>
    <xf numFmtId="164" fontId="10" fillId="0" borderId="20" xfId="44" applyNumberFormat="1" applyFont="1" applyFill="1" applyBorder="1" applyAlignment="1">
      <alignment horizontal="right"/>
    </xf>
    <xf numFmtId="2" fontId="10" fillId="0" borderId="21" xfId="44" applyNumberFormat="1" applyFont="1" applyFill="1" applyBorder="1" applyAlignment="1">
      <alignment horizontal="right"/>
    </xf>
    <xf numFmtId="2" fontId="10" fillId="0" borderId="0" xfId="56" applyNumberFormat="1" applyFont="1" applyBorder="1">
      <alignment/>
      <protection/>
    </xf>
    <xf numFmtId="2" fontId="10" fillId="0" borderId="18" xfId="44" applyNumberFormat="1" applyFont="1" applyFill="1" applyBorder="1" applyAlignment="1">
      <alignment horizontal="right"/>
    </xf>
    <xf numFmtId="2" fontId="10" fillId="0" borderId="0" xfId="44" applyNumberFormat="1" applyFont="1" applyFill="1" applyAlignment="1">
      <alignment horizontal="right"/>
    </xf>
    <xf numFmtId="164" fontId="10" fillId="0" borderId="22" xfId="44" applyNumberFormat="1" applyFont="1" applyFill="1" applyBorder="1" applyAlignment="1">
      <alignment horizontal="center"/>
    </xf>
    <xf numFmtId="0" fontId="10" fillId="0" borderId="0" xfId="56" applyFont="1" applyFill="1" applyAlignment="1">
      <alignment/>
      <protection/>
    </xf>
    <xf numFmtId="164" fontId="10" fillId="0" borderId="0" xfId="44" applyNumberFormat="1" applyFont="1" applyFill="1" applyAlignment="1">
      <alignment horizontal="right"/>
    </xf>
    <xf numFmtId="0" fontId="10" fillId="0" borderId="0" xfId="56" applyFont="1" applyFill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 horizontal="right"/>
    </xf>
    <xf numFmtId="0" fontId="6" fillId="0" borderId="0" xfId="56" applyFont="1" applyFill="1" applyAlignment="1">
      <alignment horizontal="left"/>
      <protection/>
    </xf>
    <xf numFmtId="0" fontId="6" fillId="0" borderId="0" xfId="56" applyFont="1" applyFill="1" applyAlignment="1">
      <alignment horizontal="left" vertical="justify"/>
      <protection/>
    </xf>
    <xf numFmtId="2" fontId="6" fillId="0" borderId="0" xfId="56" applyNumberFormat="1" applyFont="1" applyFill="1" applyAlignment="1">
      <alignment horizontal="left" vertical="justify" readingOrder="1"/>
      <protection/>
    </xf>
    <xf numFmtId="0" fontId="10" fillId="0" borderId="0" xfId="56" applyFont="1" applyFill="1" applyBorder="1" applyAlignment="1">
      <alignment horizontal="right"/>
      <protection/>
    </xf>
    <xf numFmtId="0" fontId="16" fillId="0" borderId="0" xfId="56" applyFont="1" applyFill="1" applyBorder="1" applyAlignment="1">
      <alignment horizontal="left"/>
      <protection/>
    </xf>
    <xf numFmtId="2" fontId="16" fillId="0" borderId="0" xfId="44" applyNumberFormat="1" applyFont="1" applyFill="1" applyBorder="1" applyAlignment="1">
      <alignment horizontal="right" vertical="justify"/>
    </xf>
    <xf numFmtId="14" fontId="6" fillId="0" borderId="0" xfId="56" applyNumberFormat="1" applyFont="1" applyFill="1" applyAlignment="1">
      <alignment horizontal="left"/>
      <protection/>
    </xf>
    <xf numFmtId="165" fontId="10" fillId="0" borderId="0" xfId="56" applyNumberFormat="1" applyFont="1" applyFill="1" applyBorder="1" applyAlignment="1">
      <alignment/>
      <protection/>
    </xf>
    <xf numFmtId="165" fontId="6" fillId="0" borderId="0" xfId="56" applyNumberFormat="1" applyFont="1" applyFill="1" applyBorder="1" applyAlignment="1">
      <alignment horizontal="center"/>
      <protection/>
    </xf>
    <xf numFmtId="165" fontId="6" fillId="0" borderId="0" xfId="44" applyNumberFormat="1" applyFont="1" applyFill="1" applyAlignment="1">
      <alignment/>
    </xf>
    <xf numFmtId="165" fontId="6" fillId="0" borderId="0" xfId="56" applyNumberFormat="1" applyFont="1" applyFill="1" applyBorder="1" applyAlignment="1">
      <alignment/>
      <protection/>
    </xf>
    <xf numFmtId="0" fontId="17" fillId="0" borderId="0" xfId="56" applyFont="1" applyFill="1" applyBorder="1" applyAlignment="1">
      <alignment horizontal="left" vertical="justify"/>
      <protection/>
    </xf>
    <xf numFmtId="2" fontId="6" fillId="0" borderId="0" xfId="56" applyNumberFormat="1" applyFont="1" applyFill="1">
      <alignment/>
      <protection/>
    </xf>
    <xf numFmtId="14" fontId="10" fillId="0" borderId="0" xfId="56" applyNumberFormat="1" applyFont="1" applyFill="1" applyBorder="1" applyAlignment="1">
      <alignment horizontal="left"/>
      <protection/>
    </xf>
    <xf numFmtId="165" fontId="10" fillId="0" borderId="0" xfId="44" applyNumberFormat="1" applyFont="1" applyFill="1" applyBorder="1" applyAlignment="1">
      <alignment/>
    </xf>
    <xf numFmtId="165" fontId="6" fillId="0" borderId="0" xfId="44" applyNumberFormat="1" applyFont="1" applyFill="1" applyBorder="1" applyAlignment="1">
      <alignment horizontal="right"/>
    </xf>
    <xf numFmtId="0" fontId="10" fillId="0" borderId="0" xfId="56" applyFont="1" applyBorder="1">
      <alignment/>
      <protection/>
    </xf>
    <xf numFmtId="0" fontId="6" fillId="0" borderId="0" xfId="56" applyFont="1" applyBorder="1">
      <alignment/>
      <protection/>
    </xf>
    <xf numFmtId="14" fontId="10" fillId="0" borderId="0" xfId="56" applyNumberFormat="1" applyFont="1" applyFill="1" applyBorder="1" applyAlignment="1">
      <alignment/>
      <protection/>
    </xf>
    <xf numFmtId="14" fontId="10" fillId="0" borderId="0" xfId="56" applyNumberFormat="1" applyFont="1" applyFill="1" applyBorder="1" applyAlignment="1">
      <alignment horizontal="right"/>
      <protection/>
    </xf>
    <xf numFmtId="2" fontId="10" fillId="0" borderId="0" xfId="56" applyNumberFormat="1" applyFont="1" applyFill="1" applyBorder="1">
      <alignment/>
      <protection/>
    </xf>
    <xf numFmtId="0" fontId="10" fillId="0" borderId="0" xfId="56" applyFont="1" applyBorder="1" applyAlignment="1">
      <alignment/>
      <protection/>
    </xf>
    <xf numFmtId="0" fontId="10" fillId="0" borderId="0" xfId="56" applyFont="1" applyBorder="1" applyAlignment="1">
      <alignment horizontal="right"/>
      <protection/>
    </xf>
    <xf numFmtId="0" fontId="10" fillId="0" borderId="0" xfId="56" applyFont="1" applyFill="1">
      <alignment/>
      <protection/>
    </xf>
    <xf numFmtId="0" fontId="10" fillId="0" borderId="17" xfId="56" applyFont="1" applyBorder="1">
      <alignment/>
      <protection/>
    </xf>
    <xf numFmtId="0" fontId="10" fillId="0" borderId="17" xfId="56" applyFont="1" applyBorder="1" applyAlignment="1">
      <alignment horizontal="center" wrapText="1"/>
      <protection/>
    </xf>
    <xf numFmtId="14" fontId="10" fillId="0" borderId="0" xfId="56" applyNumberFormat="1" applyFont="1" applyFill="1">
      <alignment/>
      <protection/>
    </xf>
    <xf numFmtId="39" fontId="10" fillId="0" borderId="0" xfId="44" applyNumberFormat="1" applyFont="1" applyFill="1" applyAlignment="1">
      <alignment horizontal="center"/>
    </xf>
    <xf numFmtId="0" fontId="61" fillId="0" borderId="0" xfId="56" applyFont="1">
      <alignment/>
      <protection/>
    </xf>
    <xf numFmtId="39" fontId="10" fillId="0" borderId="0" xfId="44" applyNumberFormat="1" applyFont="1" applyFill="1" applyAlignment="1">
      <alignment/>
    </xf>
    <xf numFmtId="2" fontId="10" fillId="0" borderId="0" xfId="56" applyNumberFormat="1" applyFont="1" applyAlignment="1">
      <alignment horizontal="center"/>
      <protection/>
    </xf>
    <xf numFmtId="1" fontId="10" fillId="0" borderId="0" xfId="56" applyNumberFormat="1" applyFont="1" applyAlignment="1">
      <alignment horizontal="center"/>
      <protection/>
    </xf>
    <xf numFmtId="2" fontId="10" fillId="0" borderId="23" xfId="0" applyNumberFormat="1" applyFont="1" applyBorder="1" applyAlignment="1">
      <alignment horizontal="center"/>
    </xf>
    <xf numFmtId="39" fontId="10" fillId="0" borderId="23" xfId="44" applyNumberFormat="1" applyFont="1" applyFill="1" applyBorder="1" applyAlignment="1">
      <alignment horizontal="center"/>
    </xf>
    <xf numFmtId="164" fontId="10" fillId="0" borderId="23" xfId="44" applyNumberFormat="1" applyFont="1" applyFill="1" applyBorder="1" applyAlignment="1">
      <alignment horizontal="center"/>
    </xf>
    <xf numFmtId="0" fontId="10" fillId="0" borderId="23" xfId="44" applyNumberFormat="1" applyFont="1" applyFill="1" applyBorder="1" applyAlignment="1">
      <alignment horizontal="center"/>
    </xf>
    <xf numFmtId="164" fontId="7" fillId="0" borderId="18" xfId="44" applyNumberFormat="1" applyFont="1" applyFill="1" applyBorder="1" applyAlignment="1">
      <alignment horizontal="right"/>
    </xf>
    <xf numFmtId="4" fontId="10" fillId="0" borderId="23" xfId="0" applyNumberFormat="1" applyFont="1" applyBorder="1" applyAlignment="1">
      <alignment horizontal="center"/>
    </xf>
    <xf numFmtId="39" fontId="10" fillId="0" borderId="18" xfId="44" applyNumberFormat="1" applyFont="1" applyFill="1" applyBorder="1" applyAlignment="1">
      <alignment horizontal="right"/>
    </xf>
    <xf numFmtId="164" fontId="10" fillId="0" borderId="18" xfId="44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64" fontId="10" fillId="0" borderId="24" xfId="44" applyNumberFormat="1" applyFont="1" applyFill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2" fontId="10" fillId="0" borderId="25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 horizontal="center"/>
    </xf>
    <xf numFmtId="39" fontId="10" fillId="0" borderId="18" xfId="44" applyNumberFormat="1" applyFont="1" applyFill="1" applyBorder="1" applyAlignment="1">
      <alignment/>
    </xf>
    <xf numFmtId="164" fontId="10" fillId="0" borderId="17" xfId="44" applyNumberFormat="1" applyFont="1" applyFill="1" applyBorder="1" applyAlignment="1">
      <alignment horizontal="center"/>
    </xf>
    <xf numFmtId="2" fontId="10" fillId="0" borderId="18" xfId="44" applyNumberFormat="1" applyFont="1" applyFill="1" applyBorder="1" applyAlignment="1">
      <alignment/>
    </xf>
    <xf numFmtId="164" fontId="62" fillId="0" borderId="0" xfId="44" applyNumberFormat="1" applyFont="1" applyFill="1" applyBorder="1" applyAlignment="1">
      <alignment/>
    </xf>
    <xf numFmtId="2" fontId="62" fillId="0" borderId="0" xfId="56" applyNumberFormat="1" applyFont="1" applyFill="1" applyBorder="1">
      <alignment/>
      <protection/>
    </xf>
    <xf numFmtId="165" fontId="62" fillId="0" borderId="0" xfId="44" applyNumberFormat="1" applyFont="1" applyFill="1" applyAlignment="1">
      <alignment/>
    </xf>
    <xf numFmtId="2" fontId="62" fillId="0" borderId="0" xfId="56" applyNumberFormat="1" applyFont="1" applyFill="1">
      <alignment/>
      <protection/>
    </xf>
    <xf numFmtId="4" fontId="10" fillId="0" borderId="0" xfId="0" applyNumberFormat="1" applyFont="1" applyBorder="1" applyAlignment="1">
      <alignment horizontal="center"/>
    </xf>
    <xf numFmtId="2" fontId="6" fillId="0" borderId="18" xfId="44" applyNumberFormat="1" applyFont="1" applyFill="1" applyBorder="1" applyAlignment="1">
      <alignment horizontal="right"/>
    </xf>
    <xf numFmtId="164" fontId="6" fillId="0" borderId="18" xfId="44" applyNumberFormat="1" applyFont="1" applyFill="1" applyBorder="1" applyAlignment="1">
      <alignment horizontal="center"/>
    </xf>
    <xf numFmtId="0" fontId="6" fillId="0" borderId="18" xfId="44" applyNumberFormat="1" applyFont="1" applyFill="1" applyBorder="1" applyAlignment="1">
      <alignment horizontal="right" readingOrder="1"/>
    </xf>
    <xf numFmtId="0" fontId="6" fillId="0" borderId="17" xfId="44" applyNumberFormat="1" applyFont="1" applyFill="1" applyBorder="1" applyAlignment="1">
      <alignment horizontal="right" readingOrder="1"/>
    </xf>
    <xf numFmtId="0" fontId="6" fillId="0" borderId="18" xfId="44" applyNumberFormat="1" applyFont="1" applyFill="1" applyBorder="1" applyAlignment="1">
      <alignment horizontal="right"/>
    </xf>
    <xf numFmtId="0" fontId="6" fillId="0" borderId="17" xfId="44" applyNumberFormat="1" applyFont="1" applyFill="1" applyBorder="1" applyAlignment="1">
      <alignment horizontal="right"/>
    </xf>
    <xf numFmtId="1" fontId="10" fillId="0" borderId="17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2" fontId="6" fillId="0" borderId="17" xfId="44" applyNumberFormat="1" applyFont="1" applyFill="1" applyBorder="1" applyAlignment="1">
      <alignment readingOrder="1"/>
    </xf>
    <xf numFmtId="2" fontId="6" fillId="0" borderId="18" xfId="44" applyNumberFormat="1" applyFont="1" applyFill="1" applyBorder="1" applyAlignment="1">
      <alignment readingOrder="1"/>
    </xf>
    <xf numFmtId="2" fontId="62" fillId="0" borderId="0" xfId="44" applyNumberFormat="1" applyFont="1" applyFill="1" applyBorder="1" applyAlignment="1">
      <alignment/>
    </xf>
    <xf numFmtId="0" fontId="62" fillId="0" borderId="0" xfId="56" applyFont="1" applyFill="1">
      <alignment/>
      <protection/>
    </xf>
    <xf numFmtId="2" fontId="61" fillId="0" borderId="0" xfId="44" applyNumberFormat="1" applyFont="1" applyFill="1" applyBorder="1" applyAlignment="1">
      <alignment horizontal="right"/>
    </xf>
    <xf numFmtId="2" fontId="62" fillId="0" borderId="0" xfId="44" applyNumberFormat="1" applyFont="1" applyFill="1" applyBorder="1" applyAlignment="1">
      <alignment horizontal="right"/>
    </xf>
    <xf numFmtId="2" fontId="61" fillId="0" borderId="21" xfId="44" applyNumberFormat="1" applyFont="1" applyFill="1" applyBorder="1" applyAlignment="1">
      <alignment horizontal="right"/>
    </xf>
    <xf numFmtId="2" fontId="61" fillId="0" borderId="0" xfId="56" applyNumberFormat="1" applyFont="1" applyBorder="1">
      <alignment/>
      <protection/>
    </xf>
    <xf numFmtId="2" fontId="61" fillId="0" borderId="0" xfId="56" applyNumberFormat="1" applyFont="1" applyFill="1" applyBorder="1">
      <alignment/>
      <protection/>
    </xf>
    <xf numFmtId="0" fontId="9" fillId="0" borderId="0" xfId="56" applyFont="1" applyFill="1" applyAlignment="1">
      <alignment/>
      <protection/>
    </xf>
    <xf numFmtId="2" fontId="10" fillId="0" borderId="18" xfId="44" applyNumberFormat="1" applyFont="1" applyFill="1" applyBorder="1" applyAlignment="1">
      <alignment readingOrder="1"/>
    </xf>
    <xf numFmtId="2" fontId="10" fillId="0" borderId="17" xfId="44" applyNumberFormat="1" applyFont="1" applyFill="1" applyBorder="1" applyAlignment="1">
      <alignment readingOrder="1"/>
    </xf>
    <xf numFmtId="164" fontId="10" fillId="0" borderId="25" xfId="44" applyNumberFormat="1" applyFont="1" applyFill="1" applyBorder="1" applyAlignment="1">
      <alignment horizontal="center"/>
    </xf>
    <xf numFmtId="0" fontId="10" fillId="0" borderId="17" xfId="44" applyNumberFormat="1" applyFont="1" applyFill="1" applyBorder="1" applyAlignment="1">
      <alignment horizontal="right"/>
    </xf>
    <xf numFmtId="2" fontId="62" fillId="0" borderId="0" xfId="56" applyNumberFormat="1" applyFont="1" applyBorder="1" applyAlignment="1">
      <alignment horizontal="center"/>
      <protection/>
    </xf>
    <xf numFmtId="0" fontId="62" fillId="0" borderId="0" xfId="56" applyFont="1" applyBorder="1" applyAlignment="1">
      <alignment horizontal="center"/>
      <protection/>
    </xf>
    <xf numFmtId="164" fontId="62" fillId="0" borderId="0" xfId="44" applyNumberFormat="1" applyFont="1" applyFill="1" applyAlignment="1">
      <alignment horizontal="left" vertical="justify"/>
    </xf>
    <xf numFmtId="164" fontId="62" fillId="0" borderId="0" xfId="44" applyNumberFormat="1" applyFont="1" applyFill="1" applyAlignment="1">
      <alignment/>
    </xf>
    <xf numFmtId="164" fontId="61" fillId="0" borderId="0" xfId="44" applyNumberFormat="1" applyFont="1" applyFill="1" applyBorder="1" applyAlignment="1">
      <alignment/>
    </xf>
    <xf numFmtId="164" fontId="61" fillId="0" borderId="0" xfId="44" applyNumberFormat="1" applyFont="1" applyFill="1" applyAlignment="1">
      <alignment/>
    </xf>
    <xf numFmtId="164" fontId="61" fillId="0" borderId="0" xfId="44" applyNumberFormat="1" applyFont="1" applyFill="1" applyBorder="1" applyAlignment="1">
      <alignment horizontal="right"/>
    </xf>
    <xf numFmtId="0" fontId="10" fillId="0" borderId="18" xfId="44" applyNumberFormat="1" applyFont="1" applyFill="1" applyBorder="1" applyAlignment="1">
      <alignment horizontal="right"/>
    </xf>
    <xf numFmtId="2" fontId="62" fillId="0" borderId="17" xfId="44" applyNumberFormat="1" applyFont="1" applyFill="1" applyBorder="1" applyAlignment="1">
      <alignment/>
    </xf>
    <xf numFmtId="166" fontId="62" fillId="0" borderId="0" xfId="44" applyNumberFormat="1" applyFont="1" applyFill="1" applyBorder="1" applyAlignment="1">
      <alignment/>
    </xf>
    <xf numFmtId="0" fontId="6" fillId="0" borderId="0" xfId="56" applyFont="1" applyFill="1" applyAlignment="1">
      <alignment horizontal="center"/>
      <protection/>
    </xf>
    <xf numFmtId="8" fontId="6" fillId="0" borderId="0" xfId="56" applyNumberFormat="1" applyFont="1" applyFill="1" applyAlignment="1">
      <alignment horizontal="center"/>
      <protection/>
    </xf>
    <xf numFmtId="2" fontId="61" fillId="0" borderId="0" xfId="44" applyNumberFormat="1" applyFont="1" applyFill="1" applyBorder="1" applyAlignment="1">
      <alignment/>
    </xf>
    <xf numFmtId="2" fontId="62" fillId="0" borderId="16" xfId="44" applyNumberFormat="1" applyFont="1" applyFill="1" applyBorder="1" applyAlignment="1">
      <alignment/>
    </xf>
    <xf numFmtId="39" fontId="63" fillId="0" borderId="18" xfId="44" applyNumberFormat="1" applyFont="1" applyFill="1" applyBorder="1" applyAlignment="1">
      <alignment horizontal="right"/>
    </xf>
    <xf numFmtId="0" fontId="7" fillId="0" borderId="0" xfId="56" applyFont="1" applyBorder="1">
      <alignment/>
      <protection/>
    </xf>
    <xf numFmtId="0" fontId="8" fillId="0" borderId="0" xfId="56" applyFont="1" applyFill="1">
      <alignment/>
      <protection/>
    </xf>
    <xf numFmtId="0" fontId="7" fillId="0" borderId="0" xfId="56" applyFont="1" applyAlignment="1">
      <alignment/>
      <protection/>
    </xf>
    <xf numFmtId="0" fontId="7" fillId="0" borderId="0" xfId="56" applyFont="1" applyAlignment="1">
      <alignment horizontal="right"/>
      <protection/>
    </xf>
    <xf numFmtId="0" fontId="8" fillId="0" borderId="0" xfId="56" applyFont="1" applyFill="1" applyAlignment="1">
      <alignment horizontal="left"/>
      <protection/>
    </xf>
    <xf numFmtId="2" fontId="7" fillId="0" borderId="0" xfId="56" applyNumberFormat="1" applyFont="1">
      <alignment/>
      <protection/>
    </xf>
    <xf numFmtId="4" fontId="6" fillId="0" borderId="0" xfId="44" applyNumberFormat="1" applyFont="1" applyFill="1" applyAlignment="1">
      <alignment horizontal="right" vertical="justify"/>
    </xf>
    <xf numFmtId="4" fontId="6" fillId="0" borderId="0" xfId="44" applyNumberFormat="1" applyFont="1" applyFill="1" applyBorder="1" applyAlignment="1">
      <alignment horizontal="right"/>
    </xf>
    <xf numFmtId="0" fontId="6" fillId="0" borderId="10" xfId="56" applyFont="1" applyBorder="1" applyAlignment="1">
      <alignment horizontal="left"/>
      <protection/>
    </xf>
    <xf numFmtId="0" fontId="6" fillId="0" borderId="11" xfId="56" applyFont="1" applyBorder="1" applyAlignment="1">
      <alignment horizontal="left"/>
      <protection/>
    </xf>
    <xf numFmtId="0" fontId="6" fillId="0" borderId="11" xfId="56" applyFont="1" applyBorder="1" applyAlignment="1">
      <alignment horizontal="center"/>
      <protection/>
    </xf>
    <xf numFmtId="2" fontId="6" fillId="0" borderId="11" xfId="56" applyNumberFormat="1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6" fillId="0" borderId="13" xfId="56" applyFont="1" applyBorder="1" applyAlignment="1">
      <alignment horizontal="left"/>
      <protection/>
    </xf>
    <xf numFmtId="0" fontId="6" fillId="0" borderId="14" xfId="56" applyFont="1" applyBorder="1" applyAlignment="1">
      <alignment horizontal="left"/>
      <protection/>
    </xf>
    <xf numFmtId="0" fontId="6" fillId="0" borderId="14" xfId="56" applyFont="1" applyBorder="1" applyAlignment="1">
      <alignment horizontal="center"/>
      <protection/>
    </xf>
    <xf numFmtId="2" fontId="6" fillId="0" borderId="14" xfId="56" applyNumberFormat="1" applyFont="1" applyBorder="1" applyAlignment="1">
      <alignment horizontal="center"/>
      <protection/>
    </xf>
    <xf numFmtId="0" fontId="6" fillId="0" borderId="15" xfId="56" applyFont="1" applyBorder="1" applyAlignment="1">
      <alignment horizontal="center"/>
      <protection/>
    </xf>
    <xf numFmtId="0" fontId="6" fillId="0" borderId="0" xfId="56" applyFont="1" applyFill="1" applyAlignment="1">
      <alignment horizontal="right"/>
      <protection/>
    </xf>
    <xf numFmtId="0" fontId="6" fillId="0" borderId="0" xfId="56" applyFont="1" applyFill="1" applyBorder="1" applyAlignment="1">
      <alignment horizontal="right"/>
      <protection/>
    </xf>
    <xf numFmtId="2" fontId="6" fillId="0" borderId="0" xfId="56" applyNumberFormat="1" applyFont="1" applyFill="1" applyAlignment="1">
      <alignment horizontal="right"/>
      <protection/>
    </xf>
    <xf numFmtId="0" fontId="62" fillId="0" borderId="0" xfId="56" applyFont="1" applyFill="1" applyAlignment="1">
      <alignment horizontal="right"/>
      <protection/>
    </xf>
    <xf numFmtId="0" fontId="6" fillId="0" borderId="0" xfId="56" applyFont="1" applyFill="1" applyAlignment="1">
      <alignment/>
      <protection/>
    </xf>
    <xf numFmtId="0" fontId="6" fillId="0" borderId="0" xfId="56" applyFont="1" applyAlignment="1">
      <alignment horizontal="left"/>
      <protection/>
    </xf>
    <xf numFmtId="164" fontId="10" fillId="0" borderId="0" xfId="44" applyNumberFormat="1" applyFont="1" applyFill="1" applyAlignment="1">
      <alignment/>
    </xf>
    <xf numFmtId="2" fontId="10" fillId="0" borderId="0" xfId="44" applyNumberFormat="1" applyFont="1" applyFill="1" applyAlignment="1">
      <alignment/>
    </xf>
    <xf numFmtId="164" fontId="10" fillId="0" borderId="0" xfId="56" applyNumberFormat="1" applyFont="1" applyAlignment="1">
      <alignment/>
      <protection/>
    </xf>
    <xf numFmtId="2" fontId="64" fillId="0" borderId="14" xfId="56" applyNumberFormat="1" applyFont="1" applyBorder="1" applyAlignment="1">
      <alignment horizontal="center"/>
      <protection/>
    </xf>
    <xf numFmtId="166" fontId="6" fillId="0" borderId="0" xfId="44" applyNumberFormat="1" applyFont="1" applyFill="1" applyAlignment="1">
      <alignment horizontal="right" vertical="justify"/>
    </xf>
    <xf numFmtId="166" fontId="6" fillId="0" borderId="0" xfId="44" applyNumberFormat="1" applyFont="1" applyFill="1" applyBorder="1" applyAlignment="1">
      <alignment horizontal="right"/>
    </xf>
    <xf numFmtId="14" fontId="8" fillId="0" borderId="15" xfId="56" applyNumberFormat="1" applyFont="1" applyBorder="1" applyAlignment="1">
      <alignment horizontal="center"/>
      <protection/>
    </xf>
    <xf numFmtId="0" fontId="10" fillId="0" borderId="0" xfId="0" applyNumberFormat="1" applyFont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2" fontId="6" fillId="0" borderId="26" xfId="44" applyNumberFormat="1" applyFont="1" applyFill="1" applyBorder="1" applyAlignment="1">
      <alignment/>
    </xf>
    <xf numFmtId="2" fontId="10" fillId="0" borderId="24" xfId="44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18" fillId="0" borderId="0" xfId="42" applyNumberFormat="1" applyFont="1" applyAlignment="1">
      <alignment/>
    </xf>
    <xf numFmtId="2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39" fontId="0" fillId="0" borderId="0" xfId="0" applyNumberFormat="1" applyAlignment="1">
      <alignment/>
    </xf>
    <xf numFmtId="166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OutlookTemp\C%20&amp;%20D%20Di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CFL%20Reports\CFL%20Monthly%20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2009\CFL%202009\CFL%202009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10"/>
      <sheetName val="Feb 10"/>
      <sheetName val="March 10"/>
      <sheetName val="April 10"/>
      <sheetName val="May 10"/>
      <sheetName val="June 10"/>
      <sheetName val="July 10"/>
      <sheetName val="Aug 10"/>
      <sheetName val="Sept 10"/>
      <sheetName val="Oct 10"/>
      <sheetName val="Nov 10"/>
    </sheetNames>
    <sheetDataSet>
      <sheetData sheetId="2">
        <row r="16">
          <cell r="C16">
            <v>209.90999999999985</v>
          </cell>
        </row>
        <row r="18">
          <cell r="C18">
            <v>1493.36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2002"/>
      <sheetName val="FEN02"/>
      <sheetName val="MAR 02"/>
      <sheetName val="BOE1stQtr"/>
      <sheetName val="April"/>
      <sheetName val="May"/>
      <sheetName val="June"/>
      <sheetName val="BOE 2nd qtr"/>
      <sheetName val="July02"/>
      <sheetName val="Aug02"/>
      <sheetName val="Sep02"/>
      <sheetName val="BOE 3rd qtr"/>
      <sheetName val="Oct02"/>
      <sheetName val="Nov02"/>
      <sheetName val="Dec02"/>
      <sheetName val="BOE 4th Qtr"/>
      <sheetName val="Chart1"/>
      <sheetName val="YTD Summary"/>
    </sheetNames>
    <sheetDataSet>
      <sheetData sheetId="8">
        <row r="29">
          <cell r="D29">
            <v>0</v>
          </cell>
        </row>
      </sheetData>
      <sheetData sheetId="9">
        <row r="29">
          <cell r="D29">
            <v>0</v>
          </cell>
        </row>
      </sheetData>
      <sheetData sheetId="10">
        <row r="29">
          <cell r="D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 09 "/>
      <sheetName val="FEB 09 "/>
      <sheetName val="MAR 09"/>
      <sheetName val="APR 09"/>
      <sheetName val="May 09"/>
      <sheetName val="June 09"/>
      <sheetName val="July 09"/>
      <sheetName val="August 09"/>
      <sheetName val="Sept 09"/>
      <sheetName val="Oct 09"/>
      <sheetName val="Nov 09"/>
      <sheetName val="Dec 09"/>
      <sheetName val="Sheet1"/>
      <sheetName val="Totals"/>
      <sheetName val="Sheet2"/>
      <sheetName val="Sheet3"/>
    </sheetNames>
    <sheetDataSet>
      <sheetData sheetId="9">
        <row r="5">
          <cell r="E5">
            <v>154.8</v>
          </cell>
        </row>
        <row r="6">
          <cell r="E6">
            <v>784.39</v>
          </cell>
        </row>
        <row r="7">
          <cell r="E7">
            <v>1548.54</v>
          </cell>
        </row>
      </sheetData>
      <sheetData sheetId="10">
        <row r="5">
          <cell r="E5">
            <v>303.77</v>
          </cell>
        </row>
        <row r="6">
          <cell r="E6">
            <v>681.44</v>
          </cell>
        </row>
        <row r="7">
          <cell r="E7">
            <v>1562.68</v>
          </cell>
        </row>
      </sheetData>
      <sheetData sheetId="11">
        <row r="5">
          <cell r="E5">
            <v>324.26</v>
          </cell>
        </row>
        <row r="6">
          <cell r="E6">
            <v>655.85</v>
          </cell>
        </row>
        <row r="7">
          <cell r="E7">
            <v>1468.99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view="pageBreakPreview" zoomScale="75" zoomScaleNormal="75" zoomScaleSheetLayoutView="75" zoomScalePageLayoutView="0" workbookViewId="0" topLeftCell="A46">
      <selection activeCell="A1" sqref="A1:F62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7.75">
      <c r="A1" s="1" t="s">
        <v>0</v>
      </c>
      <c r="B1" s="105"/>
      <c r="C1" s="2"/>
      <c r="D1" s="2"/>
      <c r="E1" s="3"/>
      <c r="F1" s="4"/>
      <c r="G1" s="5"/>
    </row>
    <row r="2" spans="1:7" s="6" customFormat="1" ht="28.5" thickBot="1">
      <c r="A2" s="7" t="s">
        <v>54</v>
      </c>
      <c r="B2" s="106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4"/>
      <c r="C4" s="16"/>
      <c r="D4" s="16"/>
      <c r="E4" s="17"/>
      <c r="F4" s="18"/>
      <c r="H4" s="20"/>
    </row>
    <row r="5" spans="1:8" s="19" customFormat="1" ht="20.25">
      <c r="A5" s="21" t="s">
        <v>3</v>
      </c>
      <c r="B5" s="21"/>
      <c r="C5" s="16"/>
      <c r="D5" s="16"/>
      <c r="E5" s="117">
        <v>332.99</v>
      </c>
      <c r="F5" s="22">
        <f>E5/E8</f>
        <v>0.14450433092051593</v>
      </c>
      <c r="H5" s="111" t="s">
        <v>1</v>
      </c>
    </row>
    <row r="6" spans="1:8" s="19" customFormat="1" ht="20.25">
      <c r="A6" s="21" t="s">
        <v>40</v>
      </c>
      <c r="B6" s="21"/>
      <c r="C6" s="16"/>
      <c r="D6" s="16"/>
      <c r="E6" s="117">
        <v>650.79</v>
      </c>
      <c r="F6" s="22">
        <f>E6/E8</f>
        <v>0.2824168098734573</v>
      </c>
      <c r="H6" s="112"/>
    </row>
    <row r="7" spans="1:8" s="19" customFormat="1" ht="21" thickBot="1">
      <c r="A7" s="21" t="s">
        <v>4</v>
      </c>
      <c r="B7" s="21"/>
      <c r="C7" s="23"/>
      <c r="D7" s="23"/>
      <c r="E7" s="117">
        <v>1320.58</v>
      </c>
      <c r="F7" s="22">
        <f>E7/E8</f>
        <v>0.5730788592060269</v>
      </c>
      <c r="H7" s="111"/>
    </row>
    <row r="8" spans="1:8" s="19" customFormat="1" ht="21" customHeight="1" thickBot="1">
      <c r="A8" s="21" t="s">
        <v>28</v>
      </c>
      <c r="C8" s="23"/>
      <c r="D8" s="23"/>
      <c r="E8" s="25">
        <f>SUM(E5:E7)</f>
        <v>2304.3599999999997</v>
      </c>
      <c r="F8" s="18"/>
      <c r="H8" s="111"/>
    </row>
    <row r="9" spans="1:8" s="19" customFormat="1" ht="21" customHeight="1">
      <c r="A9" s="21"/>
      <c r="C9" s="23"/>
      <c r="D9" s="23"/>
      <c r="E9" s="26"/>
      <c r="F9" s="18"/>
      <c r="H9" s="111"/>
    </row>
    <row r="10" spans="1:8" s="19" customFormat="1" ht="21" customHeight="1" thickBot="1">
      <c r="A10" s="24"/>
      <c r="B10" s="24"/>
      <c r="C10" s="23"/>
      <c r="D10" s="23"/>
      <c r="F10" s="244">
        <v>8641.35</v>
      </c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0"/>
      <c r="H11" s="20"/>
    </row>
    <row r="12" spans="1:8" s="19" customFormat="1" ht="20.25">
      <c r="A12" s="31" t="s">
        <v>5</v>
      </c>
      <c r="B12" s="31"/>
      <c r="C12" s="32"/>
      <c r="D12" s="33"/>
      <c r="E12" s="117">
        <f>55.43+16.6</f>
        <v>72.03</v>
      </c>
      <c r="F12" s="35"/>
      <c r="G12" s="19" t="s">
        <v>1</v>
      </c>
      <c r="H12" s="113"/>
    </row>
    <row r="13" spans="1:8" s="19" customFormat="1" ht="20.25">
      <c r="A13" s="31" t="s">
        <v>43</v>
      </c>
      <c r="B13" s="31" t="s">
        <v>1</v>
      </c>
      <c r="C13" s="32"/>
      <c r="D13" s="33"/>
      <c r="E13" s="117">
        <f>361.92-77.97</f>
        <v>283.95000000000005</v>
      </c>
      <c r="F13" s="35"/>
      <c r="H13" s="113"/>
    </row>
    <row r="14" spans="1:8" s="19" customFormat="1" ht="18">
      <c r="A14" s="42" t="s">
        <v>47</v>
      </c>
      <c r="B14" s="42"/>
      <c r="C14" s="43"/>
      <c r="D14" s="43"/>
      <c r="E14" s="117">
        <v>0</v>
      </c>
      <c r="F14" s="43"/>
      <c r="H14" s="20"/>
    </row>
    <row r="15" spans="1:8" s="19" customFormat="1" ht="20.25">
      <c r="A15" s="31" t="s">
        <v>6</v>
      </c>
      <c r="B15" s="31"/>
      <c r="C15" s="32"/>
      <c r="D15" s="33"/>
      <c r="E15" s="117">
        <v>84.89</v>
      </c>
      <c r="F15" s="35"/>
      <c r="G15" s="19" t="s">
        <v>1</v>
      </c>
      <c r="H15" s="20" t="s">
        <v>1</v>
      </c>
    </row>
    <row r="16" spans="1:8" s="19" customFormat="1" ht="20.25">
      <c r="A16" s="31" t="s">
        <v>8</v>
      </c>
      <c r="B16" s="31"/>
      <c r="C16" s="32"/>
      <c r="D16" s="33"/>
      <c r="E16" s="117">
        <v>50.04</v>
      </c>
      <c r="F16" s="35"/>
      <c r="G16" s="19" t="s">
        <v>1</v>
      </c>
      <c r="H16" s="20"/>
    </row>
    <row r="17" spans="1:8" s="19" customFormat="1" ht="20.25">
      <c r="A17" s="31" t="s">
        <v>7</v>
      </c>
      <c r="B17" s="31"/>
      <c r="C17" s="32"/>
      <c r="D17" s="33"/>
      <c r="E17" s="117">
        <v>0</v>
      </c>
      <c r="F17" s="35"/>
      <c r="H17" s="20"/>
    </row>
    <row r="18" spans="1:8" s="19" customFormat="1" ht="20.25">
      <c r="A18" s="31" t="s">
        <v>9</v>
      </c>
      <c r="B18" s="31"/>
      <c r="C18" s="32"/>
      <c r="D18" s="33"/>
      <c r="E18" s="117">
        <v>0</v>
      </c>
      <c r="F18" s="35"/>
      <c r="H18" s="20"/>
    </row>
    <row r="19" spans="1:8" s="19" customFormat="1" ht="20.25">
      <c r="A19" s="31" t="s">
        <v>48</v>
      </c>
      <c r="B19" s="31"/>
      <c r="C19" s="32"/>
      <c r="D19" s="33"/>
      <c r="E19" s="117">
        <v>0</v>
      </c>
      <c r="F19" s="35"/>
      <c r="H19" s="20"/>
    </row>
    <row r="20" spans="1:8" s="19" customFormat="1" ht="21" thickBot="1">
      <c r="A20" s="31" t="s">
        <v>49</v>
      </c>
      <c r="B20" s="31"/>
      <c r="C20" s="32"/>
      <c r="D20" s="33"/>
      <c r="E20" s="117">
        <v>8.71</v>
      </c>
      <c r="F20" s="35"/>
      <c r="G20" s="19" t="s">
        <v>1</v>
      </c>
      <c r="H20" s="20"/>
    </row>
    <row r="21" spans="1:8" s="19" customFormat="1" ht="21" thickBot="1">
      <c r="A21" s="31"/>
      <c r="B21" s="31"/>
      <c r="C21" s="32"/>
      <c r="D21" s="33"/>
      <c r="E21" s="25">
        <f>SUM(E12:E20)</f>
        <v>499.62</v>
      </c>
      <c r="F21" s="35"/>
      <c r="H21" s="20"/>
    </row>
    <row r="22" spans="1:8" s="19" customFormat="1" ht="21" thickBot="1">
      <c r="A22" s="31"/>
      <c r="B22" s="31"/>
      <c r="C22" s="32"/>
      <c r="D22" s="33"/>
      <c r="E22" s="37"/>
      <c r="F22" s="35"/>
      <c r="H22" s="20"/>
    </row>
    <row r="23" spans="1:8" s="19" customFormat="1" ht="21" thickBot="1">
      <c r="A23" s="38" t="s">
        <v>46</v>
      </c>
      <c r="B23" s="108"/>
      <c r="C23" s="39"/>
      <c r="D23" s="40"/>
      <c r="E23" s="41"/>
      <c r="F23" s="35" t="s">
        <v>10</v>
      </c>
      <c r="H23" s="20"/>
    </row>
    <row r="24" ht="12.75">
      <c r="E24" s="114"/>
    </row>
    <row r="25" spans="1:8" s="19" customFormat="1" ht="18">
      <c r="A25" s="42" t="s">
        <v>37</v>
      </c>
      <c r="B25" s="42"/>
      <c r="C25" s="43"/>
      <c r="D25" s="43"/>
      <c r="E25" s="190">
        <v>0</v>
      </c>
      <c r="F25" s="32"/>
      <c r="H25" s="20"/>
    </row>
    <row r="26" spans="1:8" s="19" customFormat="1" ht="18">
      <c r="A26" s="42" t="s">
        <v>11</v>
      </c>
      <c r="B26" s="42"/>
      <c r="C26" s="43"/>
      <c r="D26" s="43"/>
      <c r="E26" s="117">
        <v>6.67</v>
      </c>
      <c r="F26" s="43"/>
      <c r="H26" s="20"/>
    </row>
    <row r="27" spans="1:8" s="19" customFormat="1" ht="18">
      <c r="A27" s="42" t="s">
        <v>12</v>
      </c>
      <c r="B27" s="42"/>
      <c r="C27" s="43"/>
      <c r="D27" s="43"/>
      <c r="E27" s="36">
        <v>2.66</v>
      </c>
      <c r="F27" s="43"/>
      <c r="H27" s="20"/>
    </row>
    <row r="28" spans="1:8" s="19" customFormat="1" ht="18">
      <c r="A28" s="42" t="s">
        <v>13</v>
      </c>
      <c r="B28" s="42"/>
      <c r="C28" s="43"/>
      <c r="D28" s="43"/>
      <c r="E28" s="36">
        <v>25.92</v>
      </c>
      <c r="F28" s="43"/>
      <c r="H28" s="20"/>
    </row>
    <row r="29" spans="1:8" s="19" customFormat="1" ht="18">
      <c r="A29" s="42" t="s">
        <v>14</v>
      </c>
      <c r="B29" s="42"/>
      <c r="C29" s="43"/>
      <c r="D29" s="43"/>
      <c r="E29" s="34">
        <v>1.57</v>
      </c>
      <c r="F29" s="43"/>
      <c r="H29" s="20"/>
    </row>
    <row r="30" spans="1:8" s="19" customFormat="1" ht="18">
      <c r="A30" s="42" t="s">
        <v>15</v>
      </c>
      <c r="B30" s="42"/>
      <c r="C30" s="43"/>
      <c r="D30" s="43"/>
      <c r="E30" s="190">
        <v>0</v>
      </c>
      <c r="F30" s="43"/>
      <c r="H30" s="20"/>
    </row>
    <row r="31" spans="1:8" s="19" customFormat="1" ht="18">
      <c r="A31" s="42" t="s">
        <v>16</v>
      </c>
      <c r="B31" s="42"/>
      <c r="C31" s="43"/>
      <c r="D31" s="43"/>
      <c r="E31" s="190">
        <v>0</v>
      </c>
      <c r="F31" s="43"/>
      <c r="G31" s="19" t="s">
        <v>1</v>
      </c>
      <c r="H31" s="20"/>
    </row>
    <row r="32" spans="1:8" s="19" customFormat="1" ht="18">
      <c r="A32" s="42" t="s">
        <v>17</v>
      </c>
      <c r="B32" s="42"/>
      <c r="C32" s="43"/>
      <c r="D32" s="43"/>
      <c r="E32" s="117">
        <v>4.1</v>
      </c>
      <c r="F32" s="43" t="s">
        <v>1</v>
      </c>
      <c r="H32" s="20"/>
    </row>
    <row r="33" spans="1:8" s="19" customFormat="1" ht="18">
      <c r="A33" s="42" t="s">
        <v>38</v>
      </c>
      <c r="B33" s="42"/>
      <c r="C33" s="43"/>
      <c r="D33" s="43"/>
      <c r="E33" s="190">
        <v>0</v>
      </c>
      <c r="F33" s="32"/>
      <c r="H33" s="20"/>
    </row>
    <row r="34" spans="1:8" s="19" customFormat="1" ht="18">
      <c r="A34" s="42" t="s">
        <v>52</v>
      </c>
      <c r="B34" s="43"/>
      <c r="C34" s="43"/>
      <c r="D34" s="48"/>
      <c r="E34" s="190">
        <v>0</v>
      </c>
      <c r="F34" s="32"/>
      <c r="H34" s="20"/>
    </row>
    <row r="35" spans="1:8" s="19" customFormat="1" ht="18">
      <c r="A35" s="42" t="s">
        <v>18</v>
      </c>
      <c r="B35" s="42"/>
      <c r="C35" s="43"/>
      <c r="D35" s="43"/>
      <c r="E35" s="190">
        <v>0</v>
      </c>
      <c r="F35" s="32" t="s">
        <v>1</v>
      </c>
      <c r="G35" s="19" t="s">
        <v>1</v>
      </c>
      <c r="H35" s="20"/>
    </row>
    <row r="36" spans="1:8" s="19" customFormat="1" ht="18">
      <c r="A36" s="42"/>
      <c r="B36" s="42"/>
      <c r="C36" s="43"/>
      <c r="D36" s="43"/>
      <c r="E36" s="17">
        <f>SUM(E25:E35)</f>
        <v>40.92</v>
      </c>
      <c r="F36" s="32"/>
      <c r="H36" s="20"/>
    </row>
    <row r="37" spans="1:8" s="19" customFormat="1" ht="21" thickBot="1">
      <c r="A37" s="44"/>
      <c r="B37" s="44"/>
      <c r="C37" s="43"/>
      <c r="D37" s="45"/>
      <c r="E37" s="17"/>
      <c r="F37" s="46"/>
      <c r="H37" s="20"/>
    </row>
    <row r="38" spans="1:8" s="19" customFormat="1" ht="21" thickBot="1">
      <c r="A38" s="15" t="s">
        <v>19</v>
      </c>
      <c r="B38" s="24"/>
      <c r="C38" s="47"/>
      <c r="D38" s="21"/>
      <c r="E38" s="48"/>
      <c r="F38" s="18"/>
      <c r="G38" s="19" t="s">
        <v>1</v>
      </c>
      <c r="H38" s="20"/>
    </row>
    <row r="39" spans="1:8" s="19" customFormat="1" ht="20.25">
      <c r="A39" s="21" t="s">
        <v>20</v>
      </c>
      <c r="B39" s="21"/>
      <c r="C39" s="16"/>
      <c r="D39" s="16" t="s">
        <v>1</v>
      </c>
      <c r="E39" s="117">
        <v>125.58</v>
      </c>
      <c r="F39" s="18"/>
      <c r="H39" s="20"/>
    </row>
    <row r="40" spans="1:8" s="19" customFormat="1" ht="20.25">
      <c r="A40" s="21" t="s">
        <v>39</v>
      </c>
      <c r="B40" s="21"/>
      <c r="C40" s="16"/>
      <c r="D40" s="16"/>
      <c r="E40" s="117">
        <v>1.4</v>
      </c>
      <c r="F40" s="18"/>
      <c r="H40" s="20" t="s">
        <v>1</v>
      </c>
    </row>
    <row r="41" spans="1:8" s="19" customFormat="1" ht="20.25">
      <c r="A41" s="21" t="s">
        <v>21</v>
      </c>
      <c r="B41" s="21"/>
      <c r="C41" s="16"/>
      <c r="D41" s="16"/>
      <c r="E41" s="190">
        <v>0</v>
      </c>
      <c r="F41" s="18"/>
      <c r="H41" s="20"/>
    </row>
    <row r="42" spans="1:8" s="19" customFormat="1" ht="20.25">
      <c r="A42" s="21" t="s">
        <v>22</v>
      </c>
      <c r="B42" s="21"/>
      <c r="C42" s="16"/>
      <c r="D42" s="16"/>
      <c r="E42" s="190">
        <v>0</v>
      </c>
      <c r="F42" s="18"/>
      <c r="H42" s="20"/>
    </row>
    <row r="43" spans="1:8" s="19" customFormat="1" ht="20.25">
      <c r="A43" s="21" t="s">
        <v>23</v>
      </c>
      <c r="B43" s="21"/>
      <c r="C43" s="16"/>
      <c r="D43" s="16"/>
      <c r="E43" s="190">
        <v>0</v>
      </c>
      <c r="F43" s="18"/>
      <c r="H43" s="20"/>
    </row>
    <row r="44" spans="1:8" s="19" customFormat="1" ht="21" customHeight="1">
      <c r="A44" s="21" t="s">
        <v>24</v>
      </c>
      <c r="B44" s="21"/>
      <c r="C44" s="16"/>
      <c r="D44" s="16"/>
      <c r="E44" s="117">
        <v>1.62</v>
      </c>
      <c r="F44" s="18"/>
      <c r="H44" s="20"/>
    </row>
    <row r="45" spans="1:8" s="19" customFormat="1" ht="21" customHeight="1">
      <c r="A45" s="21" t="s">
        <v>50</v>
      </c>
      <c r="B45" s="21"/>
      <c r="C45" s="16"/>
      <c r="D45" s="16"/>
      <c r="E45" s="190">
        <v>0</v>
      </c>
      <c r="F45" s="18"/>
      <c r="H45" s="20"/>
    </row>
    <row r="46" spans="1:8" s="19" customFormat="1" ht="21" customHeight="1" thickBot="1">
      <c r="A46" s="21" t="s">
        <v>51</v>
      </c>
      <c r="B46" s="21"/>
      <c r="C46" s="16"/>
      <c r="D46" s="16"/>
      <c r="E46" s="117">
        <v>1.89</v>
      </c>
      <c r="F46" s="18"/>
      <c r="H46" s="20"/>
    </row>
    <row r="47" spans="1:8" s="19" customFormat="1" ht="21" customHeight="1" thickBot="1">
      <c r="A47" s="21" t="s">
        <v>1</v>
      </c>
      <c r="B47" s="21"/>
      <c r="C47" s="16"/>
      <c r="D47" s="16"/>
      <c r="E47" s="115">
        <f>SUM(E39:E46)</f>
        <v>130.48999999999998</v>
      </c>
      <c r="F47" s="18"/>
      <c r="H47" s="20"/>
    </row>
    <row r="48" spans="1:6" s="49" customFormat="1" ht="21" customHeight="1" thickBot="1">
      <c r="A48" s="21"/>
      <c r="B48" s="21"/>
      <c r="C48" s="16"/>
      <c r="D48" s="16"/>
      <c r="E48" s="17"/>
      <c r="F48" s="18"/>
    </row>
    <row r="49" spans="1:8" s="19" customFormat="1" ht="21" customHeight="1" thickBot="1">
      <c r="A49" s="15" t="s">
        <v>25</v>
      </c>
      <c r="B49" s="24"/>
      <c r="C49" s="50"/>
      <c r="D49" s="51"/>
      <c r="E49" s="52">
        <f>E21+E47</f>
        <v>630.11</v>
      </c>
      <c r="F49" s="18"/>
      <c r="H49" s="20"/>
    </row>
    <row r="50" spans="1:8" s="19" customFormat="1" ht="18.75" customHeight="1">
      <c r="A50" s="21"/>
      <c r="B50" s="21"/>
      <c r="C50" s="16"/>
      <c r="D50" s="16"/>
      <c r="E50" s="17"/>
      <c r="F50" s="18"/>
      <c r="H50" s="20"/>
    </row>
    <row r="51" spans="1:6" ht="23.25">
      <c r="A51" s="53"/>
      <c r="B51" s="53"/>
      <c r="C51" s="53"/>
      <c r="D51" s="53"/>
      <c r="E51" s="54"/>
      <c r="F51" s="5"/>
    </row>
    <row r="52" spans="1:6" s="42" customFormat="1" ht="20.25">
      <c r="A52" s="56" t="s">
        <v>26</v>
      </c>
      <c r="B52" s="56"/>
      <c r="C52" s="53"/>
      <c r="D52" s="53"/>
      <c r="E52" s="57">
        <f>B99</f>
        <v>2934.4699999999993</v>
      </c>
      <c r="F52" s="58">
        <v>1</v>
      </c>
    </row>
    <row r="53" spans="1:6" ht="20.25">
      <c r="A53" s="59" t="s">
        <v>27</v>
      </c>
      <c r="B53" s="59"/>
      <c r="C53" s="60"/>
      <c r="D53" s="61"/>
      <c r="E53" s="62">
        <f>E49</f>
        <v>630.11</v>
      </c>
      <c r="F53" s="58">
        <f>E53/E52</f>
        <v>0.21472702055226334</v>
      </c>
    </row>
    <row r="54" spans="1:6" ht="20.25">
      <c r="A54" s="51" t="s">
        <v>28</v>
      </c>
      <c r="B54" s="51"/>
      <c r="C54" s="63"/>
      <c r="D54" s="63"/>
      <c r="E54" s="62">
        <f>SUM(E52-E53)</f>
        <v>2304.359999999999</v>
      </c>
      <c r="F54" s="58">
        <f>F52-F53</f>
        <v>0.7852729794477367</v>
      </c>
    </row>
    <row r="55" spans="1:6" ht="20.25">
      <c r="A55" s="64"/>
      <c r="B55" s="64"/>
      <c r="C55" s="65"/>
      <c r="D55" s="104"/>
      <c r="E55" s="103"/>
      <c r="F55" s="67"/>
    </row>
    <row r="56" spans="1:8" s="19" customFormat="1" ht="20.25">
      <c r="A56" s="116" t="s">
        <v>43</v>
      </c>
      <c r="B56" s="31" t="s">
        <v>1</v>
      </c>
      <c r="C56" s="32"/>
      <c r="D56" s="33"/>
      <c r="E56" s="57">
        <v>620.36</v>
      </c>
      <c r="F56" s="35"/>
      <c r="H56" s="113"/>
    </row>
    <row r="57" spans="1:6" ht="20.25">
      <c r="A57" s="64"/>
      <c r="B57" s="64"/>
      <c r="C57" s="65"/>
      <c r="D57" s="66"/>
      <c r="E57" s="103"/>
      <c r="F57" s="67"/>
    </row>
    <row r="58" spans="1:8" s="19" customFormat="1" ht="20.25">
      <c r="A58" s="68" t="s">
        <v>29</v>
      </c>
      <c r="B58" s="68"/>
      <c r="C58" s="16"/>
      <c r="D58" s="16"/>
      <c r="E58" s="69"/>
      <c r="F58" s="243">
        <v>198.38</v>
      </c>
      <c r="H58" s="20"/>
    </row>
    <row r="59" spans="1:7" ht="15.75">
      <c r="A59" s="71"/>
      <c r="B59" s="71"/>
      <c r="C59" s="72"/>
      <c r="D59" s="73"/>
      <c r="E59" s="74"/>
      <c r="F59" s="75"/>
      <c r="G59" s="76"/>
    </row>
    <row r="60" spans="1:8" ht="20.25">
      <c r="A60" s="77" t="s">
        <v>30</v>
      </c>
      <c r="B60" s="77"/>
      <c r="C60" s="78"/>
      <c r="D60" s="79"/>
      <c r="E60" s="80"/>
      <c r="F60" s="81">
        <v>0</v>
      </c>
      <c r="G60" s="76"/>
      <c r="H60" s="82"/>
    </row>
    <row r="61" spans="1:6" ht="20.25">
      <c r="A61" s="77" t="s">
        <v>31</v>
      </c>
      <c r="B61" s="77"/>
      <c r="C61" s="83"/>
      <c r="D61" s="84"/>
      <c r="E61" s="74"/>
      <c r="F61" s="81">
        <v>0</v>
      </c>
    </row>
    <row r="62" spans="1:6" ht="20.25">
      <c r="A62" s="77" t="s">
        <v>44</v>
      </c>
      <c r="B62" s="77"/>
      <c r="C62" s="83"/>
      <c r="D62" s="84"/>
      <c r="E62" s="74"/>
      <c r="F62" s="109"/>
    </row>
    <row r="63" spans="1:6" ht="18.75" thickBot="1">
      <c r="A63" s="42"/>
      <c r="B63" s="42"/>
      <c r="C63" s="42"/>
      <c r="D63" s="42"/>
      <c r="E63" s="42"/>
      <c r="F63" s="88"/>
    </row>
    <row r="64" spans="1:6" ht="27.75">
      <c r="A64" s="1" t="s">
        <v>0</v>
      </c>
      <c r="B64" s="105"/>
      <c r="C64" s="2"/>
      <c r="D64" s="2"/>
      <c r="E64" s="3"/>
      <c r="F64" s="4"/>
    </row>
    <row r="65" spans="1:6" ht="28.5" thickBot="1">
      <c r="A65" s="7" t="s">
        <v>54</v>
      </c>
      <c r="B65" s="106"/>
      <c r="C65" s="8"/>
      <c r="D65" s="8"/>
      <c r="E65" s="9"/>
      <c r="F65" s="10"/>
    </row>
    <row r="66" spans="1:7" ht="18">
      <c r="A66" s="42"/>
      <c r="B66" s="42"/>
      <c r="C66" s="42"/>
      <c r="D66" s="42"/>
      <c r="E66" s="42"/>
      <c r="F66" s="88"/>
      <c r="G66" s="55" t="s">
        <v>1</v>
      </c>
    </row>
    <row r="67" spans="1:7" ht="101.25">
      <c r="A67" s="178" t="s">
        <v>32</v>
      </c>
      <c r="B67" s="179" t="s">
        <v>41</v>
      </c>
      <c r="C67" s="179" t="s">
        <v>42</v>
      </c>
      <c r="D67" s="179" t="s">
        <v>33</v>
      </c>
      <c r="E67" s="179" t="s">
        <v>34</v>
      </c>
      <c r="F67" s="179" t="s">
        <v>35</v>
      </c>
      <c r="G67" s="76"/>
    </row>
    <row r="68" spans="1:7" ht="21" customHeight="1">
      <c r="A68" s="180">
        <v>40179</v>
      </c>
      <c r="B68" s="186">
        <v>28.46</v>
      </c>
      <c r="C68" s="187">
        <v>0</v>
      </c>
      <c r="D68" s="189">
        <v>2</v>
      </c>
      <c r="E68" s="189">
        <v>4</v>
      </c>
      <c r="F68" s="188">
        <v>0</v>
      </c>
      <c r="G68" s="102"/>
    </row>
    <row r="69" spans="1:7" ht="21" customHeight="1">
      <c r="A69" s="180">
        <v>40180</v>
      </c>
      <c r="B69" s="186">
        <v>18.88</v>
      </c>
      <c r="C69" s="191">
        <v>7.92</v>
      </c>
      <c r="D69" s="189">
        <v>69</v>
      </c>
      <c r="E69" s="189">
        <v>1</v>
      </c>
      <c r="F69" s="188">
        <v>0</v>
      </c>
      <c r="G69" s="102"/>
    </row>
    <row r="70" spans="1:7" ht="21" customHeight="1">
      <c r="A70" s="180">
        <v>40181</v>
      </c>
      <c r="B70" s="186">
        <v>13.4</v>
      </c>
      <c r="C70" s="191">
        <v>1.6</v>
      </c>
      <c r="D70" s="189">
        <v>74</v>
      </c>
      <c r="E70" s="188">
        <v>0</v>
      </c>
      <c r="F70" s="188">
        <v>0</v>
      </c>
      <c r="G70" s="102"/>
    </row>
    <row r="71" spans="1:7" ht="21" customHeight="1">
      <c r="A71" s="180">
        <v>40182</v>
      </c>
      <c r="B71" s="186">
        <v>138.15</v>
      </c>
      <c r="C71" s="191">
        <v>17.61</v>
      </c>
      <c r="D71" s="189">
        <v>3</v>
      </c>
      <c r="E71" s="189">
        <v>14</v>
      </c>
      <c r="F71" s="189">
        <v>1</v>
      </c>
      <c r="G71" s="102"/>
    </row>
    <row r="72" spans="1:7" ht="21" customHeight="1">
      <c r="A72" s="180">
        <v>40183</v>
      </c>
      <c r="B72" s="186">
        <v>177.03</v>
      </c>
      <c r="C72" s="191">
        <v>44.31</v>
      </c>
      <c r="D72" s="189">
        <v>98</v>
      </c>
      <c r="E72" s="189">
        <v>15</v>
      </c>
      <c r="F72" s="189">
        <v>2</v>
      </c>
      <c r="G72" s="102"/>
    </row>
    <row r="73" spans="1:7" ht="21" customHeight="1">
      <c r="A73" s="180">
        <v>40184</v>
      </c>
      <c r="B73" s="186">
        <v>181.39</v>
      </c>
      <c r="C73" s="191">
        <v>36.72</v>
      </c>
      <c r="D73" s="189">
        <v>93</v>
      </c>
      <c r="E73" s="189">
        <v>16</v>
      </c>
      <c r="F73" s="188">
        <v>0</v>
      </c>
      <c r="G73" s="102"/>
    </row>
    <row r="74" spans="1:7" ht="21" customHeight="1">
      <c r="A74" s="180">
        <v>40185</v>
      </c>
      <c r="B74" s="186">
        <v>135.39</v>
      </c>
      <c r="C74" s="191">
        <v>52.86</v>
      </c>
      <c r="D74" s="189">
        <v>66</v>
      </c>
      <c r="E74" s="189">
        <v>18</v>
      </c>
      <c r="F74" s="189">
        <v>2</v>
      </c>
      <c r="G74" s="102"/>
    </row>
    <row r="75" spans="1:7" ht="21" customHeight="1">
      <c r="A75" s="180">
        <v>40186</v>
      </c>
      <c r="B75" s="186">
        <v>156.99</v>
      </c>
      <c r="C75" s="191">
        <v>35.57</v>
      </c>
      <c r="D75" s="189">
        <v>81</v>
      </c>
      <c r="E75" s="189">
        <v>21</v>
      </c>
      <c r="F75" s="189">
        <v>3</v>
      </c>
      <c r="G75" s="102"/>
    </row>
    <row r="76" spans="1:7" ht="21" customHeight="1">
      <c r="A76" s="180">
        <v>40187</v>
      </c>
      <c r="B76" s="186">
        <v>39.77</v>
      </c>
      <c r="C76" s="191">
        <v>15</v>
      </c>
      <c r="D76" s="189">
        <v>97</v>
      </c>
      <c r="E76" s="189">
        <v>2</v>
      </c>
      <c r="F76" s="188">
        <v>0</v>
      </c>
      <c r="G76" s="102"/>
    </row>
    <row r="77" spans="1:7" ht="21" customHeight="1">
      <c r="A77" s="180">
        <v>40188</v>
      </c>
      <c r="B77" s="186">
        <v>10.78</v>
      </c>
      <c r="C77" s="191">
        <v>2.72</v>
      </c>
      <c r="D77" s="189">
        <v>73</v>
      </c>
      <c r="E77" s="188">
        <v>0</v>
      </c>
      <c r="F77" s="188">
        <v>0</v>
      </c>
      <c r="G77" s="102"/>
    </row>
    <row r="78" spans="1:7" ht="21" customHeight="1">
      <c r="A78" s="180">
        <v>40189</v>
      </c>
      <c r="B78" s="186">
        <v>148.63</v>
      </c>
      <c r="C78" s="191">
        <v>25.72</v>
      </c>
      <c r="D78" s="189">
        <v>1</v>
      </c>
      <c r="E78" s="189">
        <v>21</v>
      </c>
      <c r="F78" s="189">
        <v>2</v>
      </c>
      <c r="G78" s="102"/>
    </row>
    <row r="79" spans="1:7" ht="21" customHeight="1">
      <c r="A79" s="180">
        <v>40190</v>
      </c>
      <c r="B79" s="186">
        <v>130.45</v>
      </c>
      <c r="C79" s="191">
        <v>43.49</v>
      </c>
      <c r="D79" s="189">
        <v>63</v>
      </c>
      <c r="E79" s="189">
        <v>17</v>
      </c>
      <c r="F79" s="189">
        <v>1</v>
      </c>
      <c r="G79" s="102"/>
    </row>
    <row r="80" spans="1:7" ht="21" customHeight="1">
      <c r="A80" s="180">
        <v>40191</v>
      </c>
      <c r="B80" s="186">
        <v>89.11</v>
      </c>
      <c r="C80" s="191">
        <v>18.26</v>
      </c>
      <c r="D80" s="189">
        <v>58</v>
      </c>
      <c r="E80" s="189">
        <v>11</v>
      </c>
      <c r="F80" s="188">
        <v>0</v>
      </c>
      <c r="G80" s="102"/>
    </row>
    <row r="81" spans="1:7" ht="21" customHeight="1">
      <c r="A81" s="180">
        <v>40192</v>
      </c>
      <c r="B81" s="186">
        <v>128.66</v>
      </c>
      <c r="C81" s="191">
        <v>17.04</v>
      </c>
      <c r="D81" s="189">
        <v>53</v>
      </c>
      <c r="E81" s="189">
        <v>16</v>
      </c>
      <c r="F81" s="189">
        <v>2</v>
      </c>
      <c r="G81" s="102"/>
    </row>
    <row r="82" spans="1:7" ht="21" customHeight="1">
      <c r="A82" s="180">
        <v>40193</v>
      </c>
      <c r="B82" s="186">
        <v>146.45</v>
      </c>
      <c r="C82" s="191">
        <v>43.01</v>
      </c>
      <c r="D82" s="189">
        <v>106</v>
      </c>
      <c r="E82" s="189">
        <v>18</v>
      </c>
      <c r="F82" s="189">
        <v>2</v>
      </c>
      <c r="G82" s="102"/>
    </row>
    <row r="83" spans="1:7" ht="21" customHeight="1">
      <c r="A83" s="180">
        <v>40194</v>
      </c>
      <c r="B83" s="186">
        <v>31.32</v>
      </c>
      <c r="C83" s="191">
        <v>11.28</v>
      </c>
      <c r="D83" s="189">
        <v>96</v>
      </c>
      <c r="E83" s="189">
        <v>1</v>
      </c>
      <c r="F83" s="189">
        <v>1</v>
      </c>
      <c r="G83" s="102"/>
    </row>
    <row r="84" spans="1:7" ht="21" customHeight="1">
      <c r="A84" s="180">
        <v>40195</v>
      </c>
      <c r="B84" s="186">
        <v>5.87</v>
      </c>
      <c r="C84" s="191">
        <v>1.36</v>
      </c>
      <c r="D84" s="189">
        <v>38</v>
      </c>
      <c r="E84" s="188">
        <v>0</v>
      </c>
      <c r="F84" s="188">
        <v>0</v>
      </c>
      <c r="G84" s="102"/>
    </row>
    <row r="85" spans="1:7" ht="21" customHeight="1">
      <c r="A85" s="180">
        <v>40196</v>
      </c>
      <c r="B85" s="186">
        <v>120.64</v>
      </c>
      <c r="C85" s="191">
        <v>14.4</v>
      </c>
      <c r="D85" s="189">
        <v>1</v>
      </c>
      <c r="E85" s="189">
        <v>19</v>
      </c>
      <c r="F85" s="188">
        <v>0</v>
      </c>
      <c r="G85" s="102"/>
    </row>
    <row r="86" spans="1:7" ht="21" customHeight="1">
      <c r="A86" s="180">
        <v>40197</v>
      </c>
      <c r="B86" s="186">
        <v>113.29</v>
      </c>
      <c r="C86" s="191">
        <v>26.77</v>
      </c>
      <c r="D86" s="189">
        <v>32</v>
      </c>
      <c r="E86" s="189">
        <v>16</v>
      </c>
      <c r="F86" s="189">
        <v>1</v>
      </c>
      <c r="G86" s="102"/>
    </row>
    <row r="87" spans="1:7" ht="21" customHeight="1">
      <c r="A87" s="180">
        <v>40198</v>
      </c>
      <c r="B87" s="186">
        <v>117.32</v>
      </c>
      <c r="C87" s="191">
        <v>9.2</v>
      </c>
      <c r="D87" s="189">
        <v>14</v>
      </c>
      <c r="E87" s="189">
        <v>11</v>
      </c>
      <c r="F87" s="189">
        <v>1</v>
      </c>
      <c r="G87" s="102"/>
    </row>
    <row r="88" spans="1:7" ht="21" customHeight="1">
      <c r="A88" s="180">
        <v>40199</v>
      </c>
      <c r="B88" s="186">
        <v>102.92</v>
      </c>
      <c r="C88" s="191">
        <v>11.09</v>
      </c>
      <c r="D88" s="189">
        <v>26</v>
      </c>
      <c r="E88" s="189">
        <v>16</v>
      </c>
      <c r="F88" s="189">
        <v>1</v>
      </c>
      <c r="G88" s="102"/>
    </row>
    <row r="89" spans="1:7" ht="21" customHeight="1">
      <c r="A89" s="180">
        <v>40200</v>
      </c>
      <c r="B89" s="186">
        <v>102.62</v>
      </c>
      <c r="C89" s="191">
        <v>25.44</v>
      </c>
      <c r="D89" s="189">
        <v>29</v>
      </c>
      <c r="E89" s="189">
        <v>15</v>
      </c>
      <c r="F89" s="188">
        <v>0</v>
      </c>
      <c r="G89" s="102"/>
    </row>
    <row r="90" spans="1:7" ht="21" customHeight="1">
      <c r="A90" s="180">
        <v>40201</v>
      </c>
      <c r="B90" s="186">
        <v>19.17</v>
      </c>
      <c r="C90" s="191">
        <v>7.52</v>
      </c>
      <c r="D90" s="189">
        <v>56</v>
      </c>
      <c r="E90" s="189">
        <v>1</v>
      </c>
      <c r="F90" s="188">
        <v>0</v>
      </c>
      <c r="G90" s="102" t="s">
        <v>1</v>
      </c>
    </row>
    <row r="91" spans="1:7" ht="21" customHeight="1">
      <c r="A91" s="180">
        <v>40202</v>
      </c>
      <c r="B91" s="186">
        <v>4.29</v>
      </c>
      <c r="C91" s="191">
        <v>1.12</v>
      </c>
      <c r="D91" s="189">
        <v>33</v>
      </c>
      <c r="E91" s="188">
        <v>0</v>
      </c>
      <c r="F91" s="188">
        <v>0</v>
      </c>
      <c r="G91" s="102"/>
    </row>
    <row r="92" spans="1:7" ht="21" customHeight="1">
      <c r="A92" s="180">
        <v>40203</v>
      </c>
      <c r="B92" s="186">
        <v>149.18</v>
      </c>
      <c r="C92" s="191">
        <v>24.83</v>
      </c>
      <c r="D92" s="189">
        <v>1</v>
      </c>
      <c r="E92" s="189">
        <v>19</v>
      </c>
      <c r="F92" s="189">
        <v>1</v>
      </c>
      <c r="G92" s="102"/>
    </row>
    <row r="93" spans="1:7" ht="21" customHeight="1">
      <c r="A93" s="180">
        <v>40204</v>
      </c>
      <c r="B93" s="186">
        <v>118.21</v>
      </c>
      <c r="C93" s="191">
        <v>30.59</v>
      </c>
      <c r="D93" s="189">
        <v>60</v>
      </c>
      <c r="E93" s="189">
        <v>12</v>
      </c>
      <c r="F93" s="189">
        <v>1</v>
      </c>
      <c r="G93" s="102"/>
    </row>
    <row r="94" spans="1:9" ht="21" customHeight="1">
      <c r="A94" s="180">
        <v>40205</v>
      </c>
      <c r="B94" s="186">
        <v>130.22</v>
      </c>
      <c r="C94" s="191">
        <v>29.48</v>
      </c>
      <c r="D94" s="189">
        <v>78</v>
      </c>
      <c r="E94" s="189">
        <v>12</v>
      </c>
      <c r="F94" s="189">
        <v>1</v>
      </c>
      <c r="G94" s="102"/>
      <c r="I94" s="55" t="s">
        <v>1</v>
      </c>
    </row>
    <row r="95" spans="1:7" ht="21" customHeight="1">
      <c r="A95" s="180">
        <v>40206</v>
      </c>
      <c r="B95" s="186">
        <v>157.51</v>
      </c>
      <c r="C95" s="191">
        <v>43.03</v>
      </c>
      <c r="D95" s="189">
        <v>75</v>
      </c>
      <c r="E95" s="189">
        <v>23</v>
      </c>
      <c r="F95" s="188">
        <v>0</v>
      </c>
      <c r="G95" s="102"/>
    </row>
    <row r="96" spans="1:7" ht="21" customHeight="1">
      <c r="A96" s="180">
        <v>40207</v>
      </c>
      <c r="B96" s="186">
        <v>149.23</v>
      </c>
      <c r="C96" s="191">
        <v>39.93</v>
      </c>
      <c r="D96" s="189">
        <v>91</v>
      </c>
      <c r="E96" s="189">
        <v>17</v>
      </c>
      <c r="F96" s="188">
        <v>0</v>
      </c>
      <c r="G96" s="102"/>
    </row>
    <row r="97" spans="1:8" ht="21" customHeight="1">
      <c r="A97" s="180">
        <v>40208</v>
      </c>
      <c r="B97" s="186">
        <v>52.74</v>
      </c>
      <c r="C97" s="191">
        <v>9.24</v>
      </c>
      <c r="D97" s="189">
        <v>71</v>
      </c>
      <c r="E97" s="189">
        <v>3</v>
      </c>
      <c r="F97" s="188">
        <v>0</v>
      </c>
      <c r="G97" s="102"/>
      <c r="H97" s="55" t="s">
        <v>1</v>
      </c>
    </row>
    <row r="98" spans="1:7" ht="21" customHeight="1">
      <c r="A98" s="180">
        <v>40209</v>
      </c>
      <c r="B98" s="186">
        <v>16.4</v>
      </c>
      <c r="C98" s="191">
        <v>3.68</v>
      </c>
      <c r="D98" s="189">
        <v>97</v>
      </c>
      <c r="E98" s="188">
        <v>0</v>
      </c>
      <c r="F98" s="189">
        <v>4</v>
      </c>
      <c r="G98" s="102"/>
    </row>
    <row r="99" spans="1:6" ht="21" customHeight="1">
      <c r="A99" s="96" t="s">
        <v>36</v>
      </c>
      <c r="B99" s="181">
        <f>SUM(B68:B98)</f>
        <v>2934.4699999999993</v>
      </c>
      <c r="C99" s="184">
        <f>SUM(C68:C98)</f>
        <v>650.7899999999997</v>
      </c>
      <c r="D99" s="185">
        <f>SUM(D68:D98)</f>
        <v>1735</v>
      </c>
      <c r="E99" s="185">
        <f>SUM(E68:E98)</f>
        <v>339</v>
      </c>
      <c r="F99" s="185">
        <f>SUM(F68:F98)</f>
        <v>26</v>
      </c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8" ht="20.25">
      <c r="A103" s="94"/>
      <c r="B103" s="94"/>
      <c r="C103" s="95"/>
      <c r="D103" s="96"/>
      <c r="E103" s="97"/>
      <c r="F103" s="94"/>
      <c r="H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 horizontalCentered="1"/>
  <pageMargins left="0.5" right="0.5" top="0.5" bottom="0.5" header="0.5" footer="0.5"/>
  <pageSetup fitToHeight="2" horizontalDpi="600" verticalDpi="600" orientation="portrait" scale="53" r:id="rId1"/>
  <headerFooter alignWithMargins="0">
    <oddFooter>&amp;CPage &amp;P</oddFooter>
  </headerFooter>
  <rowBreaks count="1" manualBreakCount="1">
    <brk id="6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"/>
  <sheetViews>
    <sheetView zoomScale="75" zoomScaleNormal="75" zoomScalePageLayoutView="0" workbookViewId="0" topLeftCell="A42">
      <selection activeCell="A1" sqref="A1:G64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60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247">
        <v>71.02</v>
      </c>
      <c r="F5" s="22">
        <f>E5/E8</f>
        <v>0.029173393142486268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247">
        <v>952.37</v>
      </c>
      <c r="F6" s="22">
        <f>E6/E8</f>
        <v>0.39121183366811674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247">
        <v>1411.02</v>
      </c>
      <c r="F7" s="22">
        <f>E7/E8</f>
        <v>0.579614773189397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48">
        <f>SUM(E5:E7)</f>
        <v>2434.41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53.72</f>
        <v>53.72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461.46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102.64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40">
        <v>0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162.76+28.42</f>
        <v>191.18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77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140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40"/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>
        <v>23.27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909.27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213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14">
        <v>6.56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15">
        <v>9.43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214">
        <v>28.62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215">
        <v>2.45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214">
        <f>1950*0.0004</f>
        <v>0.78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15">
        <v>2.57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213">
        <v>0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216">
        <f>2400/2000</f>
        <v>1.2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13">
        <v>0</v>
      </c>
      <c r="F35" s="135"/>
      <c r="G35" s="131" t="s">
        <v>1</v>
      </c>
      <c r="H35" s="20"/>
    </row>
    <row r="36" spans="1:8" s="19" customFormat="1" ht="20.25">
      <c r="A36" s="94" t="s">
        <v>18</v>
      </c>
      <c r="B36" s="94"/>
      <c r="C36" s="138"/>
      <c r="D36" s="138"/>
      <c r="E36" s="213">
        <v>0</v>
      </c>
      <c r="F36" s="135" t="s">
        <v>1</v>
      </c>
      <c r="G36" s="131" t="s">
        <v>1</v>
      </c>
      <c r="H36" s="20"/>
    </row>
    <row r="37" spans="1:8" s="19" customFormat="1" ht="20.25">
      <c r="A37" s="94"/>
      <c r="B37" s="94"/>
      <c r="C37" s="138"/>
      <c r="D37" s="138"/>
      <c r="E37" s="26">
        <f>SUM(E26:E36)</f>
        <v>51.61000000000001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17">
        <f>57.5+37.82</f>
        <v>95.32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17">
        <v>6.85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216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57">
        <v>19.54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12">
        <v>83.9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212">
        <v>1.5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212">
        <v>2.1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212">
        <v>1.41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210.61999999999998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1119.8899999999999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3554.2999999999993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1119.8899999999999</v>
      </c>
      <c r="F54" s="58">
        <f>E54/E53</f>
        <v>0.31508032523985036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2434.4099999999994</v>
      </c>
      <c r="F55" s="58">
        <f>F53-F54</f>
        <v>0.6849196747601496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1362.31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70">
        <v>446.69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60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40299</v>
      </c>
      <c r="B69" s="197">
        <v>43.34</v>
      </c>
      <c r="C69" s="194">
        <v>10.72</v>
      </c>
      <c r="D69" s="198">
        <v>83</v>
      </c>
      <c r="E69" s="198">
        <v>2</v>
      </c>
      <c r="F69" s="198">
        <v>1</v>
      </c>
      <c r="G69" s="182"/>
    </row>
    <row r="70" spans="1:7" ht="20.25">
      <c r="A70" s="180">
        <v>40300</v>
      </c>
      <c r="B70" s="197">
        <v>16.13</v>
      </c>
      <c r="C70" s="195">
        <v>4.4</v>
      </c>
      <c r="D70" s="198">
        <v>76</v>
      </c>
      <c r="E70" s="203">
        <v>0</v>
      </c>
      <c r="F70" s="203">
        <v>0</v>
      </c>
      <c r="G70" s="182"/>
    </row>
    <row r="71" spans="1:7" ht="20.25">
      <c r="A71" s="180">
        <v>40301</v>
      </c>
      <c r="B71" s="197">
        <v>170.47</v>
      </c>
      <c r="C71" s="195">
        <v>11.77</v>
      </c>
      <c r="D71" s="198">
        <v>2</v>
      </c>
      <c r="E71" s="198">
        <v>20</v>
      </c>
      <c r="F71" s="198">
        <v>3</v>
      </c>
      <c r="G71" s="182"/>
    </row>
    <row r="72" spans="1:7" ht="20.25">
      <c r="A72" s="180">
        <v>40302</v>
      </c>
      <c r="B72" s="197">
        <v>155.31</v>
      </c>
      <c r="C72" s="195">
        <v>48.74</v>
      </c>
      <c r="D72" s="198">
        <v>100</v>
      </c>
      <c r="E72" s="198">
        <v>17</v>
      </c>
      <c r="F72" s="198">
        <v>1</v>
      </c>
      <c r="G72" s="182"/>
    </row>
    <row r="73" spans="1:7" ht="20.25">
      <c r="A73" s="180">
        <v>40303</v>
      </c>
      <c r="B73" s="197">
        <v>161.68</v>
      </c>
      <c r="C73" s="195">
        <v>34.91</v>
      </c>
      <c r="D73" s="198">
        <v>94</v>
      </c>
      <c r="E73" s="198">
        <v>14</v>
      </c>
      <c r="F73" s="198">
        <v>2</v>
      </c>
      <c r="G73" s="182"/>
    </row>
    <row r="74" spans="1:7" ht="20.25">
      <c r="A74" s="180">
        <v>40304</v>
      </c>
      <c r="B74" s="197">
        <v>169.9</v>
      </c>
      <c r="C74" s="195">
        <v>41.15</v>
      </c>
      <c r="D74" s="198">
        <v>89</v>
      </c>
      <c r="E74" s="198">
        <v>22</v>
      </c>
      <c r="F74" s="203">
        <v>0</v>
      </c>
      <c r="G74" s="182"/>
    </row>
    <row r="75" spans="1:7" ht="20.25">
      <c r="A75" s="180">
        <v>40305</v>
      </c>
      <c r="B75" s="197">
        <v>126.75</v>
      </c>
      <c r="C75" s="195">
        <v>26.3</v>
      </c>
      <c r="D75" s="198">
        <v>108</v>
      </c>
      <c r="E75" s="198">
        <v>16</v>
      </c>
      <c r="F75" s="198">
        <v>4</v>
      </c>
      <c r="G75" s="182"/>
    </row>
    <row r="76" spans="1:7" ht="20.25">
      <c r="A76" s="180">
        <v>40306</v>
      </c>
      <c r="B76" s="197">
        <v>53.62</v>
      </c>
      <c r="C76" s="195">
        <v>18.76</v>
      </c>
      <c r="D76" s="198">
        <v>96</v>
      </c>
      <c r="E76" s="198">
        <v>2</v>
      </c>
      <c r="F76" s="203">
        <v>0</v>
      </c>
      <c r="G76" s="182"/>
    </row>
    <row r="77" spans="1:8" ht="20.25">
      <c r="A77" s="180">
        <v>40307</v>
      </c>
      <c r="B77" s="197">
        <v>10.96</v>
      </c>
      <c r="C77" s="195">
        <v>3.76</v>
      </c>
      <c r="D77" s="198">
        <v>60</v>
      </c>
      <c r="E77" s="203">
        <v>0</v>
      </c>
      <c r="F77" s="203">
        <v>0</v>
      </c>
      <c r="G77" s="182"/>
      <c r="H77" s="55" t="s">
        <v>1</v>
      </c>
    </row>
    <row r="78" spans="1:7" ht="20.25">
      <c r="A78" s="180">
        <v>40308</v>
      </c>
      <c r="B78" s="197">
        <v>105.94</v>
      </c>
      <c r="C78" s="195">
        <v>7.58</v>
      </c>
      <c r="D78" s="198">
        <v>1</v>
      </c>
      <c r="E78" s="198">
        <v>14</v>
      </c>
      <c r="F78" s="198">
        <v>1</v>
      </c>
      <c r="G78" s="182"/>
    </row>
    <row r="79" spans="1:7" ht="20.25">
      <c r="A79" s="180">
        <v>40309</v>
      </c>
      <c r="B79" s="197">
        <v>143.08</v>
      </c>
      <c r="C79" s="195">
        <v>36.14</v>
      </c>
      <c r="D79" s="198">
        <v>78</v>
      </c>
      <c r="E79" s="198">
        <v>18</v>
      </c>
      <c r="F79" s="198">
        <v>3</v>
      </c>
      <c r="G79" s="182"/>
    </row>
    <row r="80" spans="1:7" ht="20.25">
      <c r="A80" s="180">
        <v>40310</v>
      </c>
      <c r="B80" s="197">
        <v>114.25</v>
      </c>
      <c r="C80" s="195">
        <v>40.02</v>
      </c>
      <c r="D80" s="198">
        <v>79</v>
      </c>
      <c r="E80" s="198">
        <v>14</v>
      </c>
      <c r="F80" s="203">
        <v>0</v>
      </c>
      <c r="G80" s="182"/>
    </row>
    <row r="81" spans="1:7" ht="20.25">
      <c r="A81" s="180">
        <v>40311</v>
      </c>
      <c r="B81" s="197">
        <v>150.8</v>
      </c>
      <c r="C81" s="195">
        <v>40.31</v>
      </c>
      <c r="D81" s="198">
        <v>80</v>
      </c>
      <c r="E81" s="198">
        <v>24</v>
      </c>
      <c r="F81" s="198">
        <v>1</v>
      </c>
      <c r="G81" s="182"/>
    </row>
    <row r="82" spans="1:7" ht="20.25">
      <c r="A82" s="180">
        <v>40312</v>
      </c>
      <c r="B82" s="197">
        <v>125.44</v>
      </c>
      <c r="C82" s="195">
        <v>29.6</v>
      </c>
      <c r="D82" s="198">
        <v>105</v>
      </c>
      <c r="E82" s="198">
        <v>15</v>
      </c>
      <c r="F82" s="198">
        <v>1</v>
      </c>
      <c r="G82" s="182"/>
    </row>
    <row r="83" spans="1:7" ht="20.25">
      <c r="A83" s="180">
        <v>40313</v>
      </c>
      <c r="B83" s="197">
        <v>81.78</v>
      </c>
      <c r="C83" s="195">
        <v>31.13</v>
      </c>
      <c r="D83" s="198">
        <v>88</v>
      </c>
      <c r="E83" s="198">
        <v>12</v>
      </c>
      <c r="F83" s="203">
        <v>0</v>
      </c>
      <c r="G83" s="182"/>
    </row>
    <row r="84" spans="1:7" ht="20.25">
      <c r="A84" s="180">
        <v>40314</v>
      </c>
      <c r="B84" s="197">
        <v>14.34</v>
      </c>
      <c r="C84" s="195">
        <v>9.76</v>
      </c>
      <c r="D84" s="198">
        <v>65</v>
      </c>
      <c r="E84" s="203">
        <v>0</v>
      </c>
      <c r="F84" s="203">
        <v>0</v>
      </c>
      <c r="G84" s="182"/>
    </row>
    <row r="85" spans="1:7" ht="20.25">
      <c r="A85" s="180">
        <v>40315</v>
      </c>
      <c r="B85" s="197">
        <v>144.63</v>
      </c>
      <c r="C85" s="195">
        <v>14.31</v>
      </c>
      <c r="D85" s="198">
        <v>1</v>
      </c>
      <c r="E85" s="198">
        <v>19</v>
      </c>
      <c r="F85" s="198">
        <v>3</v>
      </c>
      <c r="G85" s="182"/>
    </row>
    <row r="86" spans="1:7" ht="20.25">
      <c r="A86" s="180">
        <v>40316</v>
      </c>
      <c r="B86" s="197">
        <v>152.85</v>
      </c>
      <c r="C86" s="195">
        <v>42.07</v>
      </c>
      <c r="D86" s="198">
        <v>85</v>
      </c>
      <c r="E86" s="198">
        <v>14</v>
      </c>
      <c r="F86" s="198">
        <v>1</v>
      </c>
      <c r="G86" s="182"/>
    </row>
    <row r="87" spans="1:7" ht="20.25">
      <c r="A87" s="180">
        <v>40317</v>
      </c>
      <c r="B87" s="197">
        <v>151.7</v>
      </c>
      <c r="C87" s="195">
        <v>33.96</v>
      </c>
      <c r="D87" s="198">
        <v>72</v>
      </c>
      <c r="E87" s="198">
        <v>13</v>
      </c>
      <c r="F87" s="198">
        <v>1</v>
      </c>
      <c r="G87" s="182"/>
    </row>
    <row r="88" spans="1:7" ht="20.25">
      <c r="A88" s="180">
        <v>40318</v>
      </c>
      <c r="B88" s="197">
        <v>210.68</v>
      </c>
      <c r="C88" s="195">
        <v>72.47</v>
      </c>
      <c r="D88" s="198">
        <v>91</v>
      </c>
      <c r="E88" s="198">
        <v>24</v>
      </c>
      <c r="F88" s="198">
        <v>1</v>
      </c>
      <c r="G88" s="182"/>
    </row>
    <row r="89" spans="1:7" ht="20.25">
      <c r="A89" s="180">
        <v>40319</v>
      </c>
      <c r="B89" s="197">
        <v>243.19</v>
      </c>
      <c r="C89" s="195">
        <v>109.09</v>
      </c>
      <c r="D89" s="198">
        <v>107</v>
      </c>
      <c r="E89" s="198">
        <v>23</v>
      </c>
      <c r="F89" s="203">
        <v>0</v>
      </c>
      <c r="G89" s="182"/>
    </row>
    <row r="90" spans="1:7" ht="20.25">
      <c r="A90" s="180">
        <v>40320</v>
      </c>
      <c r="B90" s="197">
        <v>45.72</v>
      </c>
      <c r="C90" s="195">
        <v>15.82</v>
      </c>
      <c r="D90" s="198">
        <v>90</v>
      </c>
      <c r="E90" s="198">
        <v>2</v>
      </c>
      <c r="F90" s="203">
        <v>0</v>
      </c>
      <c r="G90" s="182"/>
    </row>
    <row r="91" spans="1:7" ht="20.25">
      <c r="A91" s="180">
        <v>40321</v>
      </c>
      <c r="B91" s="197">
        <v>9.44</v>
      </c>
      <c r="C91" s="195">
        <v>2.88</v>
      </c>
      <c r="D91" s="198">
        <v>72</v>
      </c>
      <c r="E91" s="203">
        <v>0</v>
      </c>
      <c r="F91" s="203">
        <v>0</v>
      </c>
      <c r="G91" s="182" t="s">
        <v>1</v>
      </c>
    </row>
    <row r="92" spans="1:7" ht="20.25">
      <c r="A92" s="180">
        <v>40322</v>
      </c>
      <c r="B92" s="197">
        <v>137.29</v>
      </c>
      <c r="C92" s="195">
        <v>30.39</v>
      </c>
      <c r="D92" s="198">
        <v>2</v>
      </c>
      <c r="E92" s="198">
        <v>21</v>
      </c>
      <c r="F92" s="198">
        <v>1</v>
      </c>
      <c r="G92" s="182"/>
    </row>
    <row r="93" spans="1:7" ht="20.25">
      <c r="A93" s="180">
        <v>40323</v>
      </c>
      <c r="B93" s="197">
        <v>157.38</v>
      </c>
      <c r="C93" s="195">
        <v>55.16</v>
      </c>
      <c r="D93" s="198">
        <v>102</v>
      </c>
      <c r="E93" s="198">
        <v>18</v>
      </c>
      <c r="F93" s="198">
        <v>2</v>
      </c>
      <c r="G93" s="182"/>
    </row>
    <row r="94" spans="1:7" ht="20.25">
      <c r="A94" s="180">
        <v>40324</v>
      </c>
      <c r="B94" s="197">
        <v>158.31</v>
      </c>
      <c r="C94" s="195">
        <v>46.01</v>
      </c>
      <c r="D94" s="198">
        <v>69</v>
      </c>
      <c r="E94" s="198">
        <v>20</v>
      </c>
      <c r="F94" s="198">
        <v>1</v>
      </c>
      <c r="G94" s="182"/>
    </row>
    <row r="95" spans="1:7" ht="20.25">
      <c r="A95" s="180">
        <v>40325</v>
      </c>
      <c r="B95" s="197">
        <v>231.33</v>
      </c>
      <c r="C95" s="195">
        <v>66.28</v>
      </c>
      <c r="D95" s="198">
        <v>50</v>
      </c>
      <c r="E95" s="198">
        <v>27</v>
      </c>
      <c r="F95" s="198">
        <v>3</v>
      </c>
      <c r="G95" s="182"/>
    </row>
    <row r="96" spans="1:7" ht="20.25">
      <c r="A96" s="180">
        <v>40326</v>
      </c>
      <c r="B96" s="197">
        <v>153.75</v>
      </c>
      <c r="C96" s="195">
        <v>55.68</v>
      </c>
      <c r="D96" s="198">
        <v>80</v>
      </c>
      <c r="E96" s="198">
        <v>26</v>
      </c>
      <c r="F96" s="198">
        <v>1</v>
      </c>
      <c r="G96" s="182"/>
    </row>
    <row r="97" spans="1:7" ht="20.25">
      <c r="A97" s="180">
        <v>40327</v>
      </c>
      <c r="B97" s="197">
        <v>56.58</v>
      </c>
      <c r="C97" s="195">
        <v>9.68</v>
      </c>
      <c r="D97" s="198">
        <v>74</v>
      </c>
      <c r="E97" s="198">
        <v>4</v>
      </c>
      <c r="F97" s="198">
        <v>1</v>
      </c>
      <c r="G97" s="182"/>
    </row>
    <row r="98" spans="1:7" ht="20.25">
      <c r="A98" s="180">
        <v>40328</v>
      </c>
      <c r="B98" s="197">
        <v>10.42</v>
      </c>
      <c r="C98" s="211">
        <v>3.52</v>
      </c>
      <c r="D98" s="198">
        <v>54</v>
      </c>
      <c r="E98" s="203">
        <v>0</v>
      </c>
      <c r="F98" s="203">
        <v>0</v>
      </c>
      <c r="G98" s="182"/>
    </row>
    <row r="99" spans="1:8" ht="21" thickBot="1">
      <c r="A99" s="180">
        <v>40329</v>
      </c>
      <c r="B99" s="199">
        <v>47.24</v>
      </c>
      <c r="C99" s="200">
        <v>0</v>
      </c>
      <c r="D99" s="201">
        <v>41</v>
      </c>
      <c r="E99" s="201">
        <v>5</v>
      </c>
      <c r="F99" s="201">
        <v>5</v>
      </c>
      <c r="G99" s="182"/>
      <c r="H99" s="55" t="s">
        <v>1</v>
      </c>
    </row>
    <row r="100" spans="1:7" ht="21" thickTop="1">
      <c r="A100" s="96" t="s">
        <v>36</v>
      </c>
      <c r="B100" s="183">
        <f>SUM(B69:B99)</f>
        <v>3554.2999999999993</v>
      </c>
      <c r="C100" s="184">
        <f>SUM(C69:C99)</f>
        <v>952.3699999999999</v>
      </c>
      <c r="D100" s="185">
        <f>SUM(D69:D99)</f>
        <v>2194</v>
      </c>
      <c r="E100" s="185">
        <f>SUM(E69:E99)</f>
        <v>406</v>
      </c>
      <c r="F100" s="185">
        <f>SUM(F69:F99)</f>
        <v>37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6" ht="20.25">
      <c r="A105" s="94"/>
      <c r="B105" s="94"/>
      <c r="C105" s="95"/>
      <c r="D105" s="96"/>
      <c r="E105" s="97"/>
      <c r="F105" s="94"/>
    </row>
    <row r="106" spans="1:6" ht="20.25">
      <c r="A106" s="94"/>
      <c r="B106" s="94"/>
      <c r="C106" s="95"/>
      <c r="D106" s="96"/>
      <c r="E106" s="97"/>
      <c r="F106" s="94"/>
    </row>
  </sheetData>
  <sheetProtection/>
  <printOptions horizontalCentered="1"/>
  <pageMargins left="0.7" right="0.7" top="0.75" bottom="0.75" header="0.3" footer="0.3"/>
  <pageSetup fitToHeight="2" horizontalDpi="600" verticalDpi="600" orientation="portrait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="75" zoomScaleNormal="75" zoomScalePageLayoutView="0" workbookViewId="0" topLeftCell="A1">
      <selection activeCell="I3" sqref="I3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6.851562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60</v>
      </c>
      <c r="B2" s="124"/>
      <c r="C2" s="125"/>
      <c r="D2" s="125"/>
      <c r="E2" s="277" t="s">
        <v>66</v>
      </c>
      <c r="F2" s="280">
        <v>40483</v>
      </c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f>442.12+51.32</f>
        <v>493.44</v>
      </c>
      <c r="F5" s="22">
        <f>E5/E8</f>
        <v>0.16215843178494554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952.37</v>
      </c>
      <c r="F6" s="22">
        <f>E6/E8</f>
        <v>0.3129758951017927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f>1411.02+186.12</f>
        <v>1597.1399999999999</v>
      </c>
      <c r="F7" s="22">
        <f>E7/E8</f>
        <v>0.5248656731132618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3042.95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278">
        <v>11411.06</v>
      </c>
      <c r="G9" s="131" t="s">
        <v>68</v>
      </c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79">
        <v>9129.03</v>
      </c>
      <c r="G10" s="131" t="s">
        <v>69</v>
      </c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244">
        <f>F9-F10</f>
        <v>2282.029999999999</v>
      </c>
      <c r="G11" s="224" t="s">
        <v>67</v>
      </c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53.72</f>
        <v>53.72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461.46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102.64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40">
        <v>0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162.76+28.42</f>
        <v>191.18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77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140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40"/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>
        <v>23.27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909.27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213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14">
        <v>6.56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15">
        <v>9.43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214">
        <v>28.62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215">
        <v>2.45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214">
        <f>1950*0.0004</f>
        <v>0.78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15">
        <v>2.57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213">
        <v>0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216">
        <f>2400/2000</f>
        <v>1.2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13">
        <v>0</v>
      </c>
      <c r="F35" s="135"/>
      <c r="G35" s="131" t="s">
        <v>1</v>
      </c>
      <c r="H35" s="20"/>
    </row>
    <row r="36" spans="1:8" s="19" customFormat="1" ht="20.25">
      <c r="A36" s="94" t="s">
        <v>18</v>
      </c>
      <c r="B36" s="94"/>
      <c r="C36" s="138"/>
      <c r="D36" s="138"/>
      <c r="E36" s="213">
        <v>0</v>
      </c>
      <c r="F36" s="135" t="s">
        <v>1</v>
      </c>
      <c r="G36" s="131" t="s">
        <v>1</v>
      </c>
      <c r="H36" s="20"/>
    </row>
    <row r="37" spans="1:8" s="19" customFormat="1" ht="20.25">
      <c r="A37" s="94"/>
      <c r="B37" s="94"/>
      <c r="C37" s="138"/>
      <c r="D37" s="138"/>
      <c r="E37" s="26">
        <f>SUM(E26:E36)</f>
        <v>51.61000000000001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17">
        <f>57.5+37.82</f>
        <v>95.32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17">
        <v>6.85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216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57">
        <v>19.54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12">
        <v>83.9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212">
        <v>1.5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212">
        <v>2.1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212">
        <v>1.41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210.61999999999998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1119.8899999999999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3554.2999999999993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1119.8899999999999</v>
      </c>
      <c r="F54" s="58">
        <f>E54/E53</f>
        <v>0.31508032523985036</v>
      </c>
      <c r="G54" s="94"/>
    </row>
    <row r="55" spans="1:7" ht="20.25">
      <c r="A55" s="24" t="s">
        <v>28</v>
      </c>
      <c r="B55" s="24"/>
      <c r="C55" s="159"/>
      <c r="D55" s="159"/>
      <c r="E55" s="62">
        <f>E8</f>
        <v>3042.95</v>
      </c>
      <c r="F55" s="58">
        <f>F53-F54</f>
        <v>0.6849196747601496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1362.31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70">
        <v>0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60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40299</v>
      </c>
      <c r="B69" s="197">
        <v>43.34</v>
      </c>
      <c r="C69" s="194">
        <v>10.72</v>
      </c>
      <c r="D69" s="198">
        <v>83</v>
      </c>
      <c r="E69" s="198">
        <v>2</v>
      </c>
      <c r="F69" s="198">
        <v>1</v>
      </c>
      <c r="G69" s="182"/>
    </row>
    <row r="70" spans="1:7" ht="20.25">
      <c r="A70" s="180">
        <v>40300</v>
      </c>
      <c r="B70" s="197">
        <v>16.13</v>
      </c>
      <c r="C70" s="195">
        <v>4.4</v>
      </c>
      <c r="D70" s="198">
        <v>76</v>
      </c>
      <c r="E70" s="203">
        <v>0</v>
      </c>
      <c r="F70" s="203">
        <v>0</v>
      </c>
      <c r="G70" s="182"/>
    </row>
    <row r="71" spans="1:7" ht="20.25">
      <c r="A71" s="180">
        <v>40301</v>
      </c>
      <c r="B71" s="197">
        <v>170.47</v>
      </c>
      <c r="C71" s="195">
        <v>11.77</v>
      </c>
      <c r="D71" s="198">
        <v>2</v>
      </c>
      <c r="E71" s="198">
        <v>20</v>
      </c>
      <c r="F71" s="198">
        <v>3</v>
      </c>
      <c r="G71" s="182"/>
    </row>
    <row r="72" spans="1:7" ht="20.25">
      <c r="A72" s="180">
        <v>40302</v>
      </c>
      <c r="B72" s="197">
        <v>155.31</v>
      </c>
      <c r="C72" s="195">
        <v>48.74</v>
      </c>
      <c r="D72" s="198">
        <v>100</v>
      </c>
      <c r="E72" s="198">
        <v>17</v>
      </c>
      <c r="F72" s="198">
        <v>1</v>
      </c>
      <c r="G72" s="182"/>
    </row>
    <row r="73" spans="1:7" ht="20.25">
      <c r="A73" s="180">
        <v>40303</v>
      </c>
      <c r="B73" s="197">
        <v>161.68</v>
      </c>
      <c r="C73" s="195">
        <v>34.91</v>
      </c>
      <c r="D73" s="198">
        <v>94</v>
      </c>
      <c r="E73" s="198">
        <v>14</v>
      </c>
      <c r="F73" s="198">
        <v>2</v>
      </c>
      <c r="G73" s="182"/>
    </row>
    <row r="74" spans="1:7" ht="20.25">
      <c r="A74" s="180">
        <v>40304</v>
      </c>
      <c r="B74" s="197">
        <v>169.9</v>
      </c>
      <c r="C74" s="195">
        <v>41.15</v>
      </c>
      <c r="D74" s="198">
        <v>89</v>
      </c>
      <c r="E74" s="198">
        <v>22</v>
      </c>
      <c r="F74" s="203">
        <v>0</v>
      </c>
      <c r="G74" s="182"/>
    </row>
    <row r="75" spans="1:7" ht="20.25">
      <c r="A75" s="180">
        <v>40305</v>
      </c>
      <c r="B75" s="197">
        <v>126.75</v>
      </c>
      <c r="C75" s="195">
        <v>26.3</v>
      </c>
      <c r="D75" s="198">
        <v>108</v>
      </c>
      <c r="E75" s="198">
        <v>16</v>
      </c>
      <c r="F75" s="198">
        <v>4</v>
      </c>
      <c r="G75" s="182"/>
    </row>
    <row r="76" spans="1:7" ht="20.25">
      <c r="A76" s="180">
        <v>40306</v>
      </c>
      <c r="B76" s="197">
        <v>53.62</v>
      </c>
      <c r="C76" s="195">
        <v>18.76</v>
      </c>
      <c r="D76" s="198">
        <v>96</v>
      </c>
      <c r="E76" s="198">
        <v>2</v>
      </c>
      <c r="F76" s="203">
        <v>0</v>
      </c>
      <c r="G76" s="182"/>
    </row>
    <row r="77" spans="1:8" ht="20.25">
      <c r="A77" s="180">
        <v>40307</v>
      </c>
      <c r="B77" s="197">
        <v>10.96</v>
      </c>
      <c r="C77" s="195">
        <v>3.76</v>
      </c>
      <c r="D77" s="198">
        <v>60</v>
      </c>
      <c r="E77" s="203">
        <v>0</v>
      </c>
      <c r="F77" s="203">
        <v>0</v>
      </c>
      <c r="G77" s="182"/>
      <c r="H77" s="55" t="s">
        <v>1</v>
      </c>
    </row>
    <row r="78" spans="1:7" ht="20.25">
      <c r="A78" s="180">
        <v>40308</v>
      </c>
      <c r="B78" s="197">
        <v>105.94</v>
      </c>
      <c r="C78" s="195">
        <v>7.58</v>
      </c>
      <c r="D78" s="198">
        <v>1</v>
      </c>
      <c r="E78" s="198">
        <v>14</v>
      </c>
      <c r="F78" s="198">
        <v>1</v>
      </c>
      <c r="G78" s="182"/>
    </row>
    <row r="79" spans="1:7" ht="20.25">
      <c r="A79" s="180">
        <v>40309</v>
      </c>
      <c r="B79" s="197">
        <v>143.08</v>
      </c>
      <c r="C79" s="195">
        <v>36.14</v>
      </c>
      <c r="D79" s="198">
        <v>78</v>
      </c>
      <c r="E79" s="198">
        <v>18</v>
      </c>
      <c r="F79" s="198">
        <v>3</v>
      </c>
      <c r="G79" s="182"/>
    </row>
    <row r="80" spans="1:7" ht="20.25">
      <c r="A80" s="180">
        <v>40310</v>
      </c>
      <c r="B80" s="197">
        <v>114.25</v>
      </c>
      <c r="C80" s="195">
        <v>40.02</v>
      </c>
      <c r="D80" s="198">
        <v>79</v>
      </c>
      <c r="E80" s="198">
        <v>14</v>
      </c>
      <c r="F80" s="203">
        <v>0</v>
      </c>
      <c r="G80" s="182"/>
    </row>
    <row r="81" spans="1:7" ht="20.25">
      <c r="A81" s="180">
        <v>40311</v>
      </c>
      <c r="B81" s="197">
        <v>150.8</v>
      </c>
      <c r="C81" s="195">
        <v>40.31</v>
      </c>
      <c r="D81" s="198">
        <v>80</v>
      </c>
      <c r="E81" s="198">
        <v>24</v>
      </c>
      <c r="F81" s="198">
        <v>1</v>
      </c>
      <c r="G81" s="182"/>
    </row>
    <row r="82" spans="1:7" ht="20.25">
      <c r="A82" s="180">
        <v>40312</v>
      </c>
      <c r="B82" s="197">
        <v>125.44</v>
      </c>
      <c r="C82" s="195">
        <v>29.6</v>
      </c>
      <c r="D82" s="198">
        <v>105</v>
      </c>
      <c r="E82" s="198">
        <v>15</v>
      </c>
      <c r="F82" s="198">
        <v>1</v>
      </c>
      <c r="G82" s="182"/>
    </row>
    <row r="83" spans="1:7" ht="20.25">
      <c r="A83" s="180">
        <v>40313</v>
      </c>
      <c r="B83" s="197">
        <v>81.78</v>
      </c>
      <c r="C83" s="195">
        <v>31.13</v>
      </c>
      <c r="D83" s="198">
        <v>88</v>
      </c>
      <c r="E83" s="198">
        <v>12</v>
      </c>
      <c r="F83" s="203">
        <v>0</v>
      </c>
      <c r="G83" s="182"/>
    </row>
    <row r="84" spans="1:7" ht="20.25">
      <c r="A84" s="180">
        <v>40314</v>
      </c>
      <c r="B84" s="197">
        <v>14.34</v>
      </c>
      <c r="C84" s="195">
        <v>9.76</v>
      </c>
      <c r="D84" s="198">
        <v>65</v>
      </c>
      <c r="E84" s="203">
        <v>0</v>
      </c>
      <c r="F84" s="203">
        <v>0</v>
      </c>
      <c r="G84" s="182"/>
    </row>
    <row r="85" spans="1:7" ht="20.25">
      <c r="A85" s="180">
        <v>40315</v>
      </c>
      <c r="B85" s="197">
        <v>144.63</v>
      </c>
      <c r="C85" s="195">
        <v>14.31</v>
      </c>
      <c r="D85" s="198">
        <v>1</v>
      </c>
      <c r="E85" s="198">
        <v>19</v>
      </c>
      <c r="F85" s="198">
        <v>3</v>
      </c>
      <c r="G85" s="182"/>
    </row>
    <row r="86" spans="1:7" ht="20.25">
      <c r="A86" s="180">
        <v>40316</v>
      </c>
      <c r="B86" s="197">
        <v>152.85</v>
      </c>
      <c r="C86" s="195">
        <v>42.07</v>
      </c>
      <c r="D86" s="198">
        <v>85</v>
      </c>
      <c r="E86" s="198">
        <v>14</v>
      </c>
      <c r="F86" s="198">
        <v>1</v>
      </c>
      <c r="G86" s="182"/>
    </row>
    <row r="87" spans="1:7" ht="20.25">
      <c r="A87" s="180">
        <v>40317</v>
      </c>
      <c r="B87" s="197">
        <v>151.7</v>
      </c>
      <c r="C87" s="195">
        <v>33.96</v>
      </c>
      <c r="D87" s="198">
        <v>72</v>
      </c>
      <c r="E87" s="198">
        <v>13</v>
      </c>
      <c r="F87" s="198">
        <v>1</v>
      </c>
      <c r="G87" s="182"/>
    </row>
    <row r="88" spans="1:7" ht="20.25">
      <c r="A88" s="180">
        <v>40318</v>
      </c>
      <c r="B88" s="197">
        <v>210.68</v>
      </c>
      <c r="C88" s="195">
        <v>72.47</v>
      </c>
      <c r="D88" s="198">
        <v>91</v>
      </c>
      <c r="E88" s="198">
        <v>24</v>
      </c>
      <c r="F88" s="198">
        <v>1</v>
      </c>
      <c r="G88" s="182"/>
    </row>
    <row r="89" spans="1:7" ht="20.25">
      <c r="A89" s="180">
        <v>40319</v>
      </c>
      <c r="B89" s="197">
        <v>243.19</v>
      </c>
      <c r="C89" s="195">
        <v>109.09</v>
      </c>
      <c r="D89" s="198">
        <v>107</v>
      </c>
      <c r="E89" s="198">
        <v>23</v>
      </c>
      <c r="F89" s="203">
        <v>0</v>
      </c>
      <c r="G89" s="182"/>
    </row>
    <row r="90" spans="1:7" ht="20.25">
      <c r="A90" s="180">
        <v>40320</v>
      </c>
      <c r="B90" s="197">
        <v>45.72</v>
      </c>
      <c r="C90" s="195">
        <v>15.82</v>
      </c>
      <c r="D90" s="198">
        <v>90</v>
      </c>
      <c r="E90" s="198">
        <v>2</v>
      </c>
      <c r="F90" s="203">
        <v>0</v>
      </c>
      <c r="G90" s="182"/>
    </row>
    <row r="91" spans="1:7" ht="20.25">
      <c r="A91" s="180">
        <v>40321</v>
      </c>
      <c r="B91" s="197">
        <v>9.44</v>
      </c>
      <c r="C91" s="195">
        <v>2.88</v>
      </c>
      <c r="D91" s="198">
        <v>72</v>
      </c>
      <c r="E91" s="203">
        <v>0</v>
      </c>
      <c r="F91" s="203">
        <v>0</v>
      </c>
      <c r="G91" s="182" t="s">
        <v>1</v>
      </c>
    </row>
    <row r="92" spans="1:7" ht="20.25">
      <c r="A92" s="180">
        <v>40322</v>
      </c>
      <c r="B92" s="197">
        <v>137.29</v>
      </c>
      <c r="C92" s="195">
        <v>30.39</v>
      </c>
      <c r="D92" s="198">
        <v>2</v>
      </c>
      <c r="E92" s="198">
        <v>21</v>
      </c>
      <c r="F92" s="198">
        <v>1</v>
      </c>
      <c r="G92" s="182"/>
    </row>
    <row r="93" spans="1:7" ht="20.25">
      <c r="A93" s="180">
        <v>40323</v>
      </c>
      <c r="B93" s="197">
        <v>157.38</v>
      </c>
      <c r="C93" s="195">
        <v>55.16</v>
      </c>
      <c r="D93" s="198">
        <v>102</v>
      </c>
      <c r="E93" s="198">
        <v>18</v>
      </c>
      <c r="F93" s="198">
        <v>2</v>
      </c>
      <c r="G93" s="182"/>
    </row>
    <row r="94" spans="1:7" ht="20.25">
      <c r="A94" s="180">
        <v>40324</v>
      </c>
      <c r="B94" s="197">
        <v>158.31</v>
      </c>
      <c r="C94" s="195">
        <v>46.01</v>
      </c>
      <c r="D94" s="198">
        <v>69</v>
      </c>
      <c r="E94" s="198">
        <v>20</v>
      </c>
      <c r="F94" s="198">
        <v>1</v>
      </c>
      <c r="G94" s="182"/>
    </row>
    <row r="95" spans="1:7" ht="20.25">
      <c r="A95" s="180">
        <v>40325</v>
      </c>
      <c r="B95" s="197">
        <v>231.33</v>
      </c>
      <c r="C95" s="195">
        <v>66.28</v>
      </c>
      <c r="D95" s="198">
        <v>50</v>
      </c>
      <c r="E95" s="198">
        <v>27</v>
      </c>
      <c r="F95" s="198">
        <v>3</v>
      </c>
      <c r="G95" s="182"/>
    </row>
    <row r="96" spans="1:7" ht="20.25">
      <c r="A96" s="180">
        <v>40326</v>
      </c>
      <c r="B96" s="197">
        <v>153.75</v>
      </c>
      <c r="C96" s="195">
        <v>55.68</v>
      </c>
      <c r="D96" s="198">
        <v>80</v>
      </c>
      <c r="E96" s="198">
        <v>26</v>
      </c>
      <c r="F96" s="198">
        <v>1</v>
      </c>
      <c r="G96" s="182"/>
    </row>
    <row r="97" spans="1:7" ht="20.25">
      <c r="A97" s="180">
        <v>40327</v>
      </c>
      <c r="B97" s="197">
        <v>56.58</v>
      </c>
      <c r="C97" s="195">
        <v>9.68</v>
      </c>
      <c r="D97" s="198">
        <v>74</v>
      </c>
      <c r="E97" s="198">
        <v>4</v>
      </c>
      <c r="F97" s="198">
        <v>1</v>
      </c>
      <c r="G97" s="182"/>
    </row>
    <row r="98" spans="1:7" ht="20.25">
      <c r="A98" s="180">
        <v>40328</v>
      </c>
      <c r="B98" s="197">
        <v>10.42</v>
      </c>
      <c r="C98" s="211">
        <v>3.52</v>
      </c>
      <c r="D98" s="198">
        <v>54</v>
      </c>
      <c r="E98" s="203">
        <v>0</v>
      </c>
      <c r="F98" s="203">
        <v>0</v>
      </c>
      <c r="G98" s="182"/>
    </row>
    <row r="99" spans="1:8" ht="21" thickBot="1">
      <c r="A99" s="180">
        <v>40329</v>
      </c>
      <c r="B99" s="199">
        <v>47.24</v>
      </c>
      <c r="C99" s="200">
        <v>0</v>
      </c>
      <c r="D99" s="201">
        <v>41</v>
      </c>
      <c r="E99" s="201">
        <v>5</v>
      </c>
      <c r="F99" s="201">
        <v>5</v>
      </c>
      <c r="G99" s="182"/>
      <c r="H99" s="55" t="s">
        <v>1</v>
      </c>
    </row>
    <row r="100" spans="1:7" ht="21" thickTop="1">
      <c r="A100" s="96" t="s">
        <v>36</v>
      </c>
      <c r="B100" s="183">
        <f>SUM(B69:B99)</f>
        <v>3554.2999999999993</v>
      </c>
      <c r="C100" s="184">
        <f>SUM(C69:C99)</f>
        <v>952.3699999999999</v>
      </c>
      <c r="D100" s="185">
        <f>SUM(D69:D99)</f>
        <v>2194</v>
      </c>
      <c r="E100" s="185">
        <f>SUM(E69:E99)</f>
        <v>406</v>
      </c>
      <c r="F100" s="185">
        <f>SUM(F69:F99)</f>
        <v>37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6" ht="20.25">
      <c r="A105" s="94"/>
      <c r="B105" s="94"/>
      <c r="C105" s="95"/>
      <c r="D105" s="96"/>
      <c r="E105" s="97"/>
      <c r="F105" s="94"/>
    </row>
    <row r="106" spans="1:6" ht="20.25">
      <c r="A106" s="94"/>
      <c r="B106" s="94"/>
      <c r="C106" s="95"/>
      <c r="D106" s="96"/>
      <c r="E106" s="97"/>
      <c r="F106" s="94"/>
    </row>
  </sheetData>
  <sheetProtection/>
  <printOptions/>
  <pageMargins left="0.7" right="0.7" top="0.75" bottom="0.75" header="0.3" footer="0.3"/>
  <pageSetup fitToHeight="1" fitToWidth="1" horizontalDpi="600" verticalDpi="600" orientation="portrait" scale="3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5"/>
  <sheetViews>
    <sheetView zoomScale="75" zoomScaleNormal="75" zoomScalePageLayoutView="0" workbookViewId="0" topLeftCell="A41">
      <selection activeCell="A1" sqref="A1:G63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61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247">
        <v>280.29</v>
      </c>
      <c r="F5" s="22">
        <f>E5/E8</f>
        <v>0.08988061453212633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247">
        <v>1399.17</v>
      </c>
      <c r="F6" s="22">
        <f>E6/E8</f>
        <v>0.4486719448960548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247">
        <v>1439.01</v>
      </c>
      <c r="F7" s="22">
        <f>E7/E8</f>
        <v>0.46144744057181886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48">
        <f>SUM(E5:E7)</f>
        <v>3118.4700000000003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84.49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428.13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95.9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47">
        <v>4.35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v>165.88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f>133.99-30.9</f>
        <v>103.09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13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213">
        <v>0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213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53">
        <v>26.39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908.23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213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22">
        <v>6.45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21">
        <v>3.75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222">
        <v>33.48</v>
      </c>
      <c r="F29" s="138"/>
      <c r="G29" s="131"/>
      <c r="H29" s="20"/>
    </row>
    <row r="30" spans="1:9" s="19" customFormat="1" ht="20.25">
      <c r="A30" s="94" t="s">
        <v>14</v>
      </c>
      <c r="B30" s="94"/>
      <c r="C30" s="138"/>
      <c r="D30" s="138"/>
      <c r="E30" s="221">
        <f>2.14+1.5</f>
        <v>3.64</v>
      </c>
      <c r="F30" s="138"/>
      <c r="G30" s="131"/>
      <c r="H30" s="20"/>
      <c r="I30" s="19" t="s">
        <v>1</v>
      </c>
    </row>
    <row r="31" spans="1:8" s="19" customFormat="1" ht="20.25">
      <c r="A31" s="94" t="s">
        <v>15</v>
      </c>
      <c r="B31" s="94"/>
      <c r="C31" s="138"/>
      <c r="D31" s="138"/>
      <c r="E31" s="213">
        <v>0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21">
        <v>0.57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213">
        <v>0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213">
        <v>0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22">
        <v>0.55</v>
      </c>
      <c r="F35" s="135"/>
      <c r="G35" s="131" t="s">
        <v>1</v>
      </c>
      <c r="H35" s="20"/>
    </row>
    <row r="36" spans="1:8" s="19" customFormat="1" ht="20.25">
      <c r="A36" s="94" t="s">
        <v>18</v>
      </c>
      <c r="B36" s="94"/>
      <c r="C36" s="138"/>
      <c r="D36" s="138"/>
      <c r="E36" s="213">
        <v>0</v>
      </c>
      <c r="F36" s="135"/>
      <c r="G36" s="131" t="s">
        <v>1</v>
      </c>
      <c r="H36" s="20"/>
    </row>
    <row r="37" spans="1:8" s="19" customFormat="1" ht="20.25">
      <c r="A37" s="94"/>
      <c r="B37" s="94"/>
      <c r="C37" s="138"/>
      <c r="D37" s="138"/>
      <c r="E37" s="26">
        <f>SUM(E26:E36)</f>
        <v>48.43999999999999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17">
        <f>165.88+45.2</f>
        <v>211.07999999999998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17">
        <v>8.14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21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213">
        <v>0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12">
        <v>60.87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212">
        <v>2.98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212">
        <v>9.15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212">
        <v>1.48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293.7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1201.93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B99</f>
        <v>4320.4000000000015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1201.93</v>
      </c>
      <c r="F54" s="58">
        <f>E54/E53</f>
        <v>0.27819877789093594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3118.470000000001</v>
      </c>
      <c r="F55" s="58">
        <f>F53-F54</f>
        <v>0.7218012221090641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1094.61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243">
        <v>355.12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61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40330</v>
      </c>
      <c r="B69" s="197">
        <v>102.01</v>
      </c>
      <c r="C69" s="194">
        <v>24.65</v>
      </c>
      <c r="D69" s="198">
        <v>97</v>
      </c>
      <c r="E69" s="198">
        <v>18</v>
      </c>
      <c r="F69" s="198">
        <v>1</v>
      </c>
      <c r="G69" s="182"/>
    </row>
    <row r="70" spans="1:7" ht="20.25">
      <c r="A70" s="180">
        <v>40331</v>
      </c>
      <c r="B70" s="197">
        <v>117.91</v>
      </c>
      <c r="C70" s="195">
        <v>37.6</v>
      </c>
      <c r="D70" s="198">
        <v>122</v>
      </c>
      <c r="E70" s="198">
        <v>12</v>
      </c>
      <c r="F70" s="198">
        <v>2</v>
      </c>
      <c r="G70" s="182"/>
    </row>
    <row r="71" spans="1:7" ht="20.25">
      <c r="A71" s="180">
        <v>40332</v>
      </c>
      <c r="B71" s="197">
        <v>279.29</v>
      </c>
      <c r="C71" s="195">
        <v>119.3</v>
      </c>
      <c r="D71" s="198">
        <v>91</v>
      </c>
      <c r="E71" s="198">
        <v>19</v>
      </c>
      <c r="F71" s="198">
        <v>2</v>
      </c>
      <c r="G71" s="182"/>
    </row>
    <row r="72" spans="1:7" ht="20.25">
      <c r="A72" s="180">
        <v>40333</v>
      </c>
      <c r="B72" s="197">
        <v>249.38</v>
      </c>
      <c r="C72" s="195">
        <v>114.46</v>
      </c>
      <c r="D72" s="198">
        <v>112</v>
      </c>
      <c r="E72" s="198">
        <v>30</v>
      </c>
      <c r="F72" s="198">
        <v>1</v>
      </c>
      <c r="G72" s="182"/>
    </row>
    <row r="73" spans="1:7" ht="20.25">
      <c r="A73" s="180">
        <v>40334</v>
      </c>
      <c r="B73" s="197">
        <v>37.72</v>
      </c>
      <c r="C73" s="195">
        <v>23.69</v>
      </c>
      <c r="D73" s="198">
        <v>96</v>
      </c>
      <c r="E73" s="198">
        <v>1</v>
      </c>
      <c r="F73" s="203">
        <v>0</v>
      </c>
      <c r="G73" s="182"/>
    </row>
    <row r="74" spans="1:7" ht="20.25">
      <c r="A74" s="180">
        <v>40335</v>
      </c>
      <c r="B74" s="197">
        <v>18.2</v>
      </c>
      <c r="C74" s="195">
        <v>3.44</v>
      </c>
      <c r="D74" s="198">
        <v>91</v>
      </c>
      <c r="E74" s="203">
        <v>0</v>
      </c>
      <c r="F74" s="198">
        <v>1</v>
      </c>
      <c r="G74" s="182"/>
    </row>
    <row r="75" spans="1:7" ht="20.25">
      <c r="A75" s="180">
        <v>40336</v>
      </c>
      <c r="B75" s="197">
        <v>144.12</v>
      </c>
      <c r="C75" s="195">
        <v>22.4</v>
      </c>
      <c r="D75" s="198">
        <v>1</v>
      </c>
      <c r="E75" s="198">
        <v>20</v>
      </c>
      <c r="F75" s="198">
        <v>1</v>
      </c>
      <c r="G75" s="182"/>
    </row>
    <row r="76" spans="1:7" ht="20.25">
      <c r="A76" s="180">
        <v>40337</v>
      </c>
      <c r="B76" s="197">
        <v>210.95</v>
      </c>
      <c r="C76" s="195">
        <v>97.42</v>
      </c>
      <c r="D76" s="198">
        <v>109</v>
      </c>
      <c r="E76" s="198">
        <v>21</v>
      </c>
      <c r="F76" s="198">
        <v>2</v>
      </c>
      <c r="G76" s="182"/>
    </row>
    <row r="77" spans="1:8" ht="20.25">
      <c r="A77" s="180">
        <v>40338</v>
      </c>
      <c r="B77" s="197">
        <v>158.52</v>
      </c>
      <c r="C77" s="195">
        <v>45.67</v>
      </c>
      <c r="D77" s="198">
        <v>89</v>
      </c>
      <c r="E77" s="198">
        <v>16</v>
      </c>
      <c r="F77" s="198">
        <v>3</v>
      </c>
      <c r="G77" s="182"/>
      <c r="H77" s="55" t="s">
        <v>1</v>
      </c>
    </row>
    <row r="78" spans="1:7" ht="20.25">
      <c r="A78" s="180">
        <v>40339</v>
      </c>
      <c r="B78" s="197">
        <v>208.27</v>
      </c>
      <c r="C78" s="195">
        <v>33.34</v>
      </c>
      <c r="D78" s="198">
        <v>84</v>
      </c>
      <c r="E78" s="198">
        <v>29</v>
      </c>
      <c r="F78" s="198">
        <v>4</v>
      </c>
      <c r="G78" s="182"/>
    </row>
    <row r="79" spans="1:7" ht="20.25">
      <c r="A79" s="180">
        <v>40340</v>
      </c>
      <c r="B79" s="197">
        <v>141</v>
      </c>
      <c r="C79" s="195">
        <v>30.81</v>
      </c>
      <c r="D79" s="198">
        <v>91</v>
      </c>
      <c r="E79" s="198">
        <v>11</v>
      </c>
      <c r="F79" s="203">
        <v>0</v>
      </c>
      <c r="G79" s="182"/>
    </row>
    <row r="80" spans="1:7" ht="20.25">
      <c r="A80" s="180">
        <v>40341</v>
      </c>
      <c r="B80" s="197">
        <v>59.07</v>
      </c>
      <c r="C80" s="195">
        <v>15.4</v>
      </c>
      <c r="D80" s="198">
        <v>81</v>
      </c>
      <c r="E80" s="198">
        <v>4</v>
      </c>
      <c r="F80" s="198">
        <v>1</v>
      </c>
      <c r="G80" s="182"/>
    </row>
    <row r="81" spans="1:7" ht="20.25">
      <c r="A81" s="180">
        <v>40342</v>
      </c>
      <c r="B81" s="197">
        <v>12.51</v>
      </c>
      <c r="C81" s="195">
        <v>3.28</v>
      </c>
      <c r="D81" s="198">
        <v>81</v>
      </c>
      <c r="E81" s="203">
        <v>0</v>
      </c>
      <c r="F81" s="203">
        <v>0</v>
      </c>
      <c r="G81" s="182"/>
    </row>
    <row r="82" spans="1:7" ht="20.25">
      <c r="A82" s="180">
        <v>40343</v>
      </c>
      <c r="B82" s="197">
        <v>128.66</v>
      </c>
      <c r="C82" s="195">
        <v>17.1</v>
      </c>
      <c r="D82" s="198">
        <v>1</v>
      </c>
      <c r="E82" s="198">
        <v>21</v>
      </c>
      <c r="F82" s="198">
        <v>3</v>
      </c>
      <c r="G82" s="182"/>
    </row>
    <row r="83" spans="1:7" ht="20.25">
      <c r="A83" s="180">
        <v>40344</v>
      </c>
      <c r="B83" s="197">
        <v>227.12</v>
      </c>
      <c r="C83" s="195">
        <v>113.95</v>
      </c>
      <c r="D83" s="198">
        <v>116</v>
      </c>
      <c r="E83" s="198">
        <v>13</v>
      </c>
      <c r="F83" s="203">
        <v>0</v>
      </c>
      <c r="G83" s="182"/>
    </row>
    <row r="84" spans="1:7" ht="20.25">
      <c r="A84" s="180">
        <v>40345</v>
      </c>
      <c r="B84" s="197">
        <v>196.78</v>
      </c>
      <c r="C84" s="195">
        <v>74.51</v>
      </c>
      <c r="D84" s="198">
        <v>86</v>
      </c>
      <c r="E84" s="198">
        <v>14</v>
      </c>
      <c r="F84" s="198">
        <v>1</v>
      </c>
      <c r="G84" s="182"/>
    </row>
    <row r="85" spans="1:7" ht="20.25">
      <c r="A85" s="180">
        <v>40346</v>
      </c>
      <c r="B85" s="197">
        <v>170.07</v>
      </c>
      <c r="C85" s="195">
        <v>40.41</v>
      </c>
      <c r="D85" s="198">
        <v>92</v>
      </c>
      <c r="E85" s="198">
        <v>22</v>
      </c>
      <c r="F85" s="198">
        <v>3</v>
      </c>
      <c r="G85" s="182"/>
    </row>
    <row r="86" spans="1:7" ht="20.25">
      <c r="A86" s="180">
        <v>40347</v>
      </c>
      <c r="B86" s="197">
        <v>189.05</v>
      </c>
      <c r="C86" s="195">
        <v>53.73</v>
      </c>
      <c r="D86" s="198">
        <v>101</v>
      </c>
      <c r="E86" s="198">
        <v>15</v>
      </c>
      <c r="F86" s="198">
        <v>5</v>
      </c>
      <c r="G86" s="182"/>
    </row>
    <row r="87" spans="1:7" ht="20.25">
      <c r="A87" s="180">
        <v>40348</v>
      </c>
      <c r="B87" s="197">
        <v>63.11</v>
      </c>
      <c r="C87" s="195">
        <v>12.13</v>
      </c>
      <c r="D87" s="198">
        <v>95</v>
      </c>
      <c r="E87" s="198">
        <v>2</v>
      </c>
      <c r="F87" s="203">
        <v>0</v>
      </c>
      <c r="G87" s="182"/>
    </row>
    <row r="88" spans="1:7" ht="20.25">
      <c r="A88" s="180">
        <v>40349</v>
      </c>
      <c r="B88" s="197">
        <v>31.17</v>
      </c>
      <c r="C88" s="195">
        <v>9.47</v>
      </c>
      <c r="D88" s="198">
        <v>64</v>
      </c>
      <c r="E88" s="203">
        <v>0</v>
      </c>
      <c r="F88" s="203">
        <v>0</v>
      </c>
      <c r="G88" s="182"/>
    </row>
    <row r="89" spans="1:7" ht="20.25">
      <c r="A89" s="180">
        <v>40350</v>
      </c>
      <c r="B89" s="197">
        <v>121.31</v>
      </c>
      <c r="C89" s="195">
        <v>29.01</v>
      </c>
      <c r="D89" s="203">
        <v>0</v>
      </c>
      <c r="E89" s="198">
        <v>23</v>
      </c>
      <c r="F89" s="198">
        <v>1</v>
      </c>
      <c r="G89" s="182"/>
    </row>
    <row r="90" spans="1:7" ht="20.25">
      <c r="A90" s="180">
        <v>40351</v>
      </c>
      <c r="B90" s="197">
        <v>201.4</v>
      </c>
      <c r="C90" s="195">
        <v>57.47</v>
      </c>
      <c r="D90" s="198">
        <v>129</v>
      </c>
      <c r="E90" s="198">
        <v>15</v>
      </c>
      <c r="F90" s="198">
        <v>3</v>
      </c>
      <c r="G90" s="182"/>
    </row>
    <row r="91" spans="1:7" ht="20.25">
      <c r="A91" s="180">
        <v>40352</v>
      </c>
      <c r="B91" s="197">
        <v>221.44</v>
      </c>
      <c r="C91" s="195">
        <v>33.61</v>
      </c>
      <c r="D91" s="198">
        <v>90</v>
      </c>
      <c r="E91" s="198">
        <v>15</v>
      </c>
      <c r="F91" s="198">
        <v>1</v>
      </c>
      <c r="G91" s="182" t="s">
        <v>1</v>
      </c>
    </row>
    <row r="92" spans="1:7" ht="20.25">
      <c r="A92" s="180">
        <v>40353</v>
      </c>
      <c r="B92" s="197">
        <v>206.49</v>
      </c>
      <c r="C92" s="195">
        <v>50.89</v>
      </c>
      <c r="D92" s="198">
        <v>99</v>
      </c>
      <c r="E92" s="198">
        <v>26</v>
      </c>
      <c r="F92" s="203">
        <v>0</v>
      </c>
      <c r="G92" s="182"/>
    </row>
    <row r="93" spans="1:7" ht="20.25">
      <c r="A93" s="180">
        <v>40354</v>
      </c>
      <c r="B93" s="197">
        <v>206.9</v>
      </c>
      <c r="C93" s="195">
        <v>46.86</v>
      </c>
      <c r="D93" s="198">
        <v>107</v>
      </c>
      <c r="E93" s="198">
        <v>18</v>
      </c>
      <c r="F93" s="198">
        <v>3</v>
      </c>
      <c r="G93" s="182"/>
    </row>
    <row r="94" spans="1:7" ht="20.25">
      <c r="A94" s="180">
        <v>40355</v>
      </c>
      <c r="B94" s="197">
        <v>82.78</v>
      </c>
      <c r="C94" s="195">
        <v>12.84</v>
      </c>
      <c r="D94" s="198">
        <v>81</v>
      </c>
      <c r="E94" s="198">
        <v>3</v>
      </c>
      <c r="F94" s="203">
        <v>0</v>
      </c>
      <c r="G94" s="182"/>
    </row>
    <row r="95" spans="1:7" ht="20.25">
      <c r="A95" s="180">
        <v>40356</v>
      </c>
      <c r="B95" s="197">
        <v>21.42</v>
      </c>
      <c r="C95" s="195">
        <v>6.5</v>
      </c>
      <c r="D95" s="198">
        <v>94</v>
      </c>
      <c r="E95" s="203">
        <v>0</v>
      </c>
      <c r="F95" s="198">
        <v>1</v>
      </c>
      <c r="G95" s="182"/>
    </row>
    <row r="96" spans="1:7" ht="20.25">
      <c r="A96" s="180">
        <v>40357</v>
      </c>
      <c r="B96" s="197">
        <v>141.18</v>
      </c>
      <c r="C96" s="195">
        <v>14.64</v>
      </c>
      <c r="D96" s="203">
        <v>0</v>
      </c>
      <c r="E96" s="198">
        <v>23</v>
      </c>
      <c r="F96" s="198">
        <v>3</v>
      </c>
      <c r="G96" s="182"/>
    </row>
    <row r="97" spans="1:7" ht="20.25">
      <c r="A97" s="180">
        <v>40358</v>
      </c>
      <c r="B97" s="197">
        <v>195.79</v>
      </c>
      <c r="C97" s="195">
        <v>51.83</v>
      </c>
      <c r="D97" s="198">
        <v>105</v>
      </c>
      <c r="E97" s="198">
        <v>21</v>
      </c>
      <c r="F97" s="203">
        <v>0</v>
      </c>
      <c r="G97" s="182"/>
    </row>
    <row r="98" spans="1:7" ht="20.25">
      <c r="A98" s="180">
        <v>40359</v>
      </c>
      <c r="B98" s="219">
        <v>176.78</v>
      </c>
      <c r="C98" s="220">
        <v>27.51</v>
      </c>
      <c r="D98" s="218">
        <v>132</v>
      </c>
      <c r="E98" s="218">
        <v>17</v>
      </c>
      <c r="F98" s="218">
        <v>5</v>
      </c>
      <c r="G98" s="182"/>
    </row>
    <row r="99" spans="1:7" ht="20.25">
      <c r="A99" s="96" t="s">
        <v>36</v>
      </c>
      <c r="B99" s="183">
        <f>SUM(B69:B98)</f>
        <v>4320.4000000000015</v>
      </c>
      <c r="C99" s="184">
        <f>SUM(C69:C98)</f>
        <v>1223.9199999999998</v>
      </c>
      <c r="D99" s="185">
        <f>SUM(D69:D98)</f>
        <v>2537</v>
      </c>
      <c r="E99" s="185">
        <f>SUM(E69:E98)</f>
        <v>429</v>
      </c>
      <c r="F99" s="185">
        <f>SUM(F69:F98)</f>
        <v>47</v>
      </c>
      <c r="G99" s="94"/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7" ht="20.25">
      <c r="A103" s="94"/>
      <c r="B103" s="94"/>
      <c r="C103" s="95"/>
      <c r="D103" s="96"/>
      <c r="E103" s="97"/>
      <c r="F103" s="94"/>
      <c r="G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/>
  <pageMargins left="0.7" right="0.7" top="0.75" bottom="0.75" header="0.3" footer="0.3"/>
  <pageSetup horizontalDpi="600" verticalDpi="600" orientation="portrait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="75" zoomScaleNormal="75" zoomScalePageLayoutView="0" workbookViewId="0" topLeftCell="A1">
      <selection activeCell="A1" sqref="A1:G62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7.4218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61</v>
      </c>
      <c r="B2" s="124"/>
      <c r="C2" s="125"/>
      <c r="D2" s="125"/>
      <c r="E2" s="277" t="s">
        <v>66</v>
      </c>
      <c r="F2" s="280">
        <v>40483</v>
      </c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f>703.05+47.95</f>
        <v>751</v>
      </c>
      <c r="F5" s="22">
        <f>E5/E8</f>
        <v>0.20923999353612802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1223.92</v>
      </c>
      <c r="F6" s="22">
        <f>E6/E8</f>
        <v>0.3410026802779465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f>1439.01+175.25</f>
        <v>1614.26</v>
      </c>
      <c r="F7" s="22">
        <f>E7/E8</f>
        <v>0.44975732618592545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3589.1800000000003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278">
        <f>E8*3.75</f>
        <v>13459.425000000001</v>
      </c>
      <c r="G9" s="131" t="s">
        <v>68</v>
      </c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79">
        <v>11694.26</v>
      </c>
      <c r="G10" s="131" t="s">
        <v>69</v>
      </c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244">
        <f>F9-F10</f>
        <v>1765.1650000000009</v>
      </c>
      <c r="G11" s="224" t="s">
        <v>67</v>
      </c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84.49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428.13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95.9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47">
        <v>4.35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v>165.88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f>133.99-30.9</f>
        <v>103.09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13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213">
        <v>0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213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53">
        <v>26.39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908.23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213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22">
        <v>6.45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21">
        <v>3.75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222">
        <v>33.48</v>
      </c>
      <c r="F29" s="138"/>
      <c r="G29" s="131"/>
      <c r="H29" s="20"/>
    </row>
    <row r="30" spans="1:9" s="19" customFormat="1" ht="20.25">
      <c r="A30" s="94" t="s">
        <v>14</v>
      </c>
      <c r="B30" s="94"/>
      <c r="C30" s="138"/>
      <c r="D30" s="138"/>
      <c r="E30" s="221">
        <f>2.14+1.5</f>
        <v>3.64</v>
      </c>
      <c r="F30" s="138"/>
      <c r="G30" s="131"/>
      <c r="H30" s="20"/>
      <c r="I30" s="19" t="s">
        <v>1</v>
      </c>
    </row>
    <row r="31" spans="1:8" s="19" customFormat="1" ht="20.25">
      <c r="A31" s="94" t="s">
        <v>15</v>
      </c>
      <c r="B31" s="94"/>
      <c r="C31" s="138"/>
      <c r="D31" s="138"/>
      <c r="E31" s="213">
        <v>0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21">
        <v>0.57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213">
        <v>0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213">
        <v>0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22">
        <v>0.55</v>
      </c>
      <c r="F35" s="135"/>
      <c r="G35" s="131" t="s">
        <v>1</v>
      </c>
      <c r="H35" s="20"/>
    </row>
    <row r="36" spans="1:8" s="19" customFormat="1" ht="20.25">
      <c r="A36" s="94" t="s">
        <v>18</v>
      </c>
      <c r="B36" s="94"/>
      <c r="C36" s="138"/>
      <c r="D36" s="138"/>
      <c r="E36" s="213">
        <v>0</v>
      </c>
      <c r="F36" s="135"/>
      <c r="G36" s="131" t="s">
        <v>1</v>
      </c>
      <c r="H36" s="20"/>
    </row>
    <row r="37" spans="1:8" s="19" customFormat="1" ht="20.25">
      <c r="A37" s="94"/>
      <c r="B37" s="94"/>
      <c r="C37" s="138"/>
      <c r="D37" s="138"/>
      <c r="E37" s="26">
        <f>SUM(E26:E36)</f>
        <v>48.43999999999999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17">
        <f>165.88+45.2</f>
        <v>211.07999999999998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17">
        <v>8.14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21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213">
        <v>0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12">
        <v>60.87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212">
        <v>2.98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212">
        <v>9.15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212">
        <v>1.48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293.7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1201.93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B99</f>
        <v>4320.4000000000015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1201.93</v>
      </c>
      <c r="F54" s="58">
        <f>E54/E53</f>
        <v>0.27819877789093594</v>
      </c>
      <c r="G54" s="94"/>
    </row>
    <row r="55" spans="1:7" ht="20.25">
      <c r="A55" s="24" t="s">
        <v>28</v>
      </c>
      <c r="B55" s="24"/>
      <c r="C55" s="159"/>
      <c r="D55" s="159"/>
      <c r="E55" s="62">
        <f>E8</f>
        <v>3589.1800000000003</v>
      </c>
      <c r="F55" s="58">
        <f>F53-F54</f>
        <v>0.7218012221090641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1094.61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70">
        <v>0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61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40330</v>
      </c>
      <c r="B69" s="197">
        <v>102.01</v>
      </c>
      <c r="C69" s="194">
        <v>24.65</v>
      </c>
      <c r="D69" s="198">
        <v>97</v>
      </c>
      <c r="E69" s="198">
        <v>18</v>
      </c>
      <c r="F69" s="198">
        <v>1</v>
      </c>
      <c r="G69" s="182"/>
    </row>
    <row r="70" spans="1:7" ht="20.25">
      <c r="A70" s="180">
        <v>40331</v>
      </c>
      <c r="B70" s="197">
        <v>117.91</v>
      </c>
      <c r="C70" s="195">
        <v>37.6</v>
      </c>
      <c r="D70" s="198">
        <v>122</v>
      </c>
      <c r="E70" s="198">
        <v>12</v>
      </c>
      <c r="F70" s="198">
        <v>2</v>
      </c>
      <c r="G70" s="182"/>
    </row>
    <row r="71" spans="1:7" ht="20.25">
      <c r="A71" s="180">
        <v>40332</v>
      </c>
      <c r="B71" s="197">
        <v>279.29</v>
      </c>
      <c r="C71" s="195">
        <v>119.3</v>
      </c>
      <c r="D71" s="198">
        <v>91</v>
      </c>
      <c r="E71" s="198">
        <v>19</v>
      </c>
      <c r="F71" s="198">
        <v>2</v>
      </c>
      <c r="G71" s="182"/>
    </row>
    <row r="72" spans="1:7" ht="20.25">
      <c r="A72" s="180">
        <v>40333</v>
      </c>
      <c r="B72" s="197">
        <v>249.38</v>
      </c>
      <c r="C72" s="195">
        <v>114.46</v>
      </c>
      <c r="D72" s="198">
        <v>112</v>
      </c>
      <c r="E72" s="198">
        <v>30</v>
      </c>
      <c r="F72" s="198">
        <v>1</v>
      </c>
      <c r="G72" s="182"/>
    </row>
    <row r="73" spans="1:7" ht="20.25">
      <c r="A73" s="180">
        <v>40334</v>
      </c>
      <c r="B73" s="197">
        <v>37.72</v>
      </c>
      <c r="C73" s="195">
        <v>23.69</v>
      </c>
      <c r="D73" s="198">
        <v>96</v>
      </c>
      <c r="E73" s="198">
        <v>1</v>
      </c>
      <c r="F73" s="203">
        <v>0</v>
      </c>
      <c r="G73" s="182"/>
    </row>
    <row r="74" spans="1:7" ht="20.25">
      <c r="A74" s="180">
        <v>40335</v>
      </c>
      <c r="B74" s="197">
        <v>18.2</v>
      </c>
      <c r="C74" s="195">
        <v>3.44</v>
      </c>
      <c r="D74" s="198">
        <v>91</v>
      </c>
      <c r="E74" s="203">
        <v>0</v>
      </c>
      <c r="F74" s="198">
        <v>1</v>
      </c>
      <c r="G74" s="182"/>
    </row>
    <row r="75" spans="1:7" ht="20.25">
      <c r="A75" s="180">
        <v>40336</v>
      </c>
      <c r="B75" s="197">
        <v>144.12</v>
      </c>
      <c r="C75" s="195">
        <v>22.4</v>
      </c>
      <c r="D75" s="198">
        <v>1</v>
      </c>
      <c r="E75" s="198">
        <v>20</v>
      </c>
      <c r="F75" s="198">
        <v>1</v>
      </c>
      <c r="G75" s="182"/>
    </row>
    <row r="76" spans="1:7" ht="20.25">
      <c r="A76" s="180">
        <v>40337</v>
      </c>
      <c r="B76" s="197">
        <v>210.95</v>
      </c>
      <c r="C76" s="195">
        <v>97.42</v>
      </c>
      <c r="D76" s="198">
        <v>109</v>
      </c>
      <c r="E76" s="198">
        <v>21</v>
      </c>
      <c r="F76" s="198">
        <v>2</v>
      </c>
      <c r="G76" s="182"/>
    </row>
    <row r="77" spans="1:8" ht="20.25">
      <c r="A77" s="180">
        <v>40338</v>
      </c>
      <c r="B77" s="197">
        <v>158.52</v>
      </c>
      <c r="C77" s="195">
        <v>45.67</v>
      </c>
      <c r="D77" s="198">
        <v>89</v>
      </c>
      <c r="E77" s="198">
        <v>16</v>
      </c>
      <c r="F77" s="198">
        <v>3</v>
      </c>
      <c r="G77" s="182"/>
      <c r="H77" s="55" t="s">
        <v>1</v>
      </c>
    </row>
    <row r="78" spans="1:7" ht="20.25">
      <c r="A78" s="180">
        <v>40339</v>
      </c>
      <c r="B78" s="197">
        <v>208.27</v>
      </c>
      <c r="C78" s="195">
        <v>33.34</v>
      </c>
      <c r="D78" s="198">
        <v>84</v>
      </c>
      <c r="E78" s="198">
        <v>29</v>
      </c>
      <c r="F78" s="198">
        <v>4</v>
      </c>
      <c r="G78" s="182"/>
    </row>
    <row r="79" spans="1:7" ht="20.25">
      <c r="A79" s="180">
        <v>40340</v>
      </c>
      <c r="B79" s="197">
        <v>141</v>
      </c>
      <c r="C79" s="195">
        <v>30.81</v>
      </c>
      <c r="D79" s="198">
        <v>91</v>
      </c>
      <c r="E79" s="198">
        <v>11</v>
      </c>
      <c r="F79" s="203">
        <v>0</v>
      </c>
      <c r="G79" s="182"/>
    </row>
    <row r="80" spans="1:7" ht="20.25">
      <c r="A80" s="180">
        <v>40341</v>
      </c>
      <c r="B80" s="197">
        <v>59.07</v>
      </c>
      <c r="C80" s="195">
        <v>15.4</v>
      </c>
      <c r="D80" s="198">
        <v>81</v>
      </c>
      <c r="E80" s="198">
        <v>4</v>
      </c>
      <c r="F80" s="198">
        <v>1</v>
      </c>
      <c r="G80" s="182"/>
    </row>
    <row r="81" spans="1:7" ht="20.25">
      <c r="A81" s="180">
        <v>40342</v>
      </c>
      <c r="B81" s="197">
        <v>12.51</v>
      </c>
      <c r="C81" s="195">
        <v>3.28</v>
      </c>
      <c r="D81" s="198">
        <v>81</v>
      </c>
      <c r="E81" s="203">
        <v>0</v>
      </c>
      <c r="F81" s="203">
        <v>0</v>
      </c>
      <c r="G81" s="182"/>
    </row>
    <row r="82" spans="1:7" ht="20.25">
      <c r="A82" s="180">
        <v>40343</v>
      </c>
      <c r="B82" s="197">
        <v>128.66</v>
      </c>
      <c r="C82" s="195">
        <v>17.1</v>
      </c>
      <c r="D82" s="198">
        <v>1</v>
      </c>
      <c r="E82" s="198">
        <v>21</v>
      </c>
      <c r="F82" s="198">
        <v>3</v>
      </c>
      <c r="G82" s="182"/>
    </row>
    <row r="83" spans="1:7" ht="20.25">
      <c r="A83" s="180">
        <v>40344</v>
      </c>
      <c r="B83" s="197">
        <v>227.12</v>
      </c>
      <c r="C83" s="195">
        <v>113.95</v>
      </c>
      <c r="D83" s="198">
        <v>116</v>
      </c>
      <c r="E83" s="198">
        <v>13</v>
      </c>
      <c r="F83" s="203">
        <v>0</v>
      </c>
      <c r="G83" s="182"/>
    </row>
    <row r="84" spans="1:7" ht="20.25">
      <c r="A84" s="180">
        <v>40345</v>
      </c>
      <c r="B84" s="197">
        <v>196.78</v>
      </c>
      <c r="C84" s="195">
        <v>74.51</v>
      </c>
      <c r="D84" s="198">
        <v>86</v>
      </c>
      <c r="E84" s="198">
        <v>14</v>
      </c>
      <c r="F84" s="198">
        <v>1</v>
      </c>
      <c r="G84" s="182"/>
    </row>
    <row r="85" spans="1:7" ht="20.25">
      <c r="A85" s="180">
        <v>40346</v>
      </c>
      <c r="B85" s="197">
        <v>170.07</v>
      </c>
      <c r="C85" s="195">
        <v>40.41</v>
      </c>
      <c r="D85" s="198">
        <v>92</v>
      </c>
      <c r="E85" s="198">
        <v>22</v>
      </c>
      <c r="F85" s="198">
        <v>3</v>
      </c>
      <c r="G85" s="182"/>
    </row>
    <row r="86" spans="1:7" ht="20.25">
      <c r="A86" s="180">
        <v>40347</v>
      </c>
      <c r="B86" s="197">
        <v>189.05</v>
      </c>
      <c r="C86" s="195">
        <v>53.73</v>
      </c>
      <c r="D86" s="198">
        <v>101</v>
      </c>
      <c r="E86" s="198">
        <v>15</v>
      </c>
      <c r="F86" s="198">
        <v>5</v>
      </c>
      <c r="G86" s="182"/>
    </row>
    <row r="87" spans="1:7" ht="20.25">
      <c r="A87" s="180">
        <v>40348</v>
      </c>
      <c r="B87" s="197">
        <v>63.11</v>
      </c>
      <c r="C87" s="195">
        <v>12.13</v>
      </c>
      <c r="D87" s="198">
        <v>95</v>
      </c>
      <c r="E87" s="198">
        <v>2</v>
      </c>
      <c r="F87" s="203">
        <v>0</v>
      </c>
      <c r="G87" s="182"/>
    </row>
    <row r="88" spans="1:7" ht="20.25">
      <c r="A88" s="180">
        <v>40349</v>
      </c>
      <c r="B88" s="197">
        <v>31.17</v>
      </c>
      <c r="C88" s="195">
        <v>9.47</v>
      </c>
      <c r="D88" s="198">
        <v>64</v>
      </c>
      <c r="E88" s="203">
        <v>0</v>
      </c>
      <c r="F88" s="203">
        <v>0</v>
      </c>
      <c r="G88" s="182"/>
    </row>
    <row r="89" spans="1:7" ht="20.25">
      <c r="A89" s="180">
        <v>40350</v>
      </c>
      <c r="B89" s="197">
        <v>121.31</v>
      </c>
      <c r="C89" s="195">
        <v>29.01</v>
      </c>
      <c r="D89" s="203">
        <v>0</v>
      </c>
      <c r="E89" s="198">
        <v>23</v>
      </c>
      <c r="F89" s="198">
        <v>1</v>
      </c>
      <c r="G89" s="182"/>
    </row>
    <row r="90" spans="1:7" ht="20.25">
      <c r="A90" s="180">
        <v>40351</v>
      </c>
      <c r="B90" s="197">
        <v>201.4</v>
      </c>
      <c r="C90" s="195">
        <v>57.47</v>
      </c>
      <c r="D90" s="198">
        <v>129</v>
      </c>
      <c r="E90" s="198">
        <v>15</v>
      </c>
      <c r="F90" s="198">
        <v>3</v>
      </c>
      <c r="G90" s="182"/>
    </row>
    <row r="91" spans="1:7" ht="20.25">
      <c r="A91" s="180">
        <v>40352</v>
      </c>
      <c r="B91" s="197">
        <v>221.44</v>
      </c>
      <c r="C91" s="195">
        <v>33.61</v>
      </c>
      <c r="D91" s="198">
        <v>90</v>
      </c>
      <c r="E91" s="198">
        <v>15</v>
      </c>
      <c r="F91" s="198">
        <v>1</v>
      </c>
      <c r="G91" s="182" t="s">
        <v>1</v>
      </c>
    </row>
    <row r="92" spans="1:7" ht="20.25">
      <c r="A92" s="180">
        <v>40353</v>
      </c>
      <c r="B92" s="197">
        <v>206.49</v>
      </c>
      <c r="C92" s="195">
        <v>50.89</v>
      </c>
      <c r="D92" s="198">
        <v>99</v>
      </c>
      <c r="E92" s="198">
        <v>26</v>
      </c>
      <c r="F92" s="203">
        <v>0</v>
      </c>
      <c r="G92" s="182"/>
    </row>
    <row r="93" spans="1:7" ht="20.25">
      <c r="A93" s="180">
        <v>40354</v>
      </c>
      <c r="B93" s="197">
        <v>206.9</v>
      </c>
      <c r="C93" s="195">
        <v>46.86</v>
      </c>
      <c r="D93" s="198">
        <v>107</v>
      </c>
      <c r="E93" s="198">
        <v>18</v>
      </c>
      <c r="F93" s="198">
        <v>3</v>
      </c>
      <c r="G93" s="182"/>
    </row>
    <row r="94" spans="1:7" ht="20.25">
      <c r="A94" s="180">
        <v>40355</v>
      </c>
      <c r="B94" s="197">
        <v>82.78</v>
      </c>
      <c r="C94" s="195">
        <v>12.84</v>
      </c>
      <c r="D94" s="198">
        <v>81</v>
      </c>
      <c r="E94" s="198">
        <v>3</v>
      </c>
      <c r="F94" s="203">
        <v>0</v>
      </c>
      <c r="G94" s="182"/>
    </row>
    <row r="95" spans="1:7" ht="20.25">
      <c r="A95" s="180">
        <v>40356</v>
      </c>
      <c r="B95" s="197">
        <v>21.42</v>
      </c>
      <c r="C95" s="195">
        <v>6.5</v>
      </c>
      <c r="D95" s="198">
        <v>94</v>
      </c>
      <c r="E95" s="203">
        <v>0</v>
      </c>
      <c r="F95" s="198">
        <v>1</v>
      </c>
      <c r="G95" s="182"/>
    </row>
    <row r="96" spans="1:7" ht="20.25">
      <c r="A96" s="180">
        <v>40357</v>
      </c>
      <c r="B96" s="197">
        <v>141.18</v>
      </c>
      <c r="C96" s="195">
        <v>14.64</v>
      </c>
      <c r="D96" s="203">
        <v>0</v>
      </c>
      <c r="E96" s="198">
        <v>23</v>
      </c>
      <c r="F96" s="198">
        <v>3</v>
      </c>
      <c r="G96" s="182"/>
    </row>
    <row r="97" spans="1:7" ht="20.25">
      <c r="A97" s="180">
        <v>40358</v>
      </c>
      <c r="B97" s="197">
        <v>195.79</v>
      </c>
      <c r="C97" s="195">
        <v>51.83</v>
      </c>
      <c r="D97" s="198">
        <v>105</v>
      </c>
      <c r="E97" s="198">
        <v>21</v>
      </c>
      <c r="F97" s="203">
        <v>0</v>
      </c>
      <c r="G97" s="182"/>
    </row>
    <row r="98" spans="1:7" ht="20.25">
      <c r="A98" s="180">
        <v>40359</v>
      </c>
      <c r="B98" s="219">
        <v>176.78</v>
      </c>
      <c r="C98" s="220">
        <v>27.51</v>
      </c>
      <c r="D98" s="218">
        <v>132</v>
      </c>
      <c r="E98" s="218">
        <v>17</v>
      </c>
      <c r="F98" s="218">
        <v>5</v>
      </c>
      <c r="G98" s="182"/>
    </row>
    <row r="99" spans="1:7" ht="20.25">
      <c r="A99" s="96" t="s">
        <v>36</v>
      </c>
      <c r="B99" s="183">
        <f>SUM(B69:B98)</f>
        <v>4320.4000000000015</v>
      </c>
      <c r="C99" s="184">
        <f>SUM(C69:C98)</f>
        <v>1223.9199999999998</v>
      </c>
      <c r="D99" s="185">
        <f>SUM(D69:D98)</f>
        <v>2537</v>
      </c>
      <c r="E99" s="185">
        <f>SUM(E69:E98)</f>
        <v>429</v>
      </c>
      <c r="F99" s="185">
        <f>SUM(F69:F98)</f>
        <v>47</v>
      </c>
      <c r="G99" s="94"/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7" ht="20.25">
      <c r="A103" s="94"/>
      <c r="B103" s="94"/>
      <c r="C103" s="95"/>
      <c r="D103" s="96"/>
      <c r="E103" s="97"/>
      <c r="F103" s="94"/>
      <c r="G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/>
  <pageMargins left="0.7" right="0.7" top="0.75" bottom="0.75" header="0.3" footer="0.3"/>
  <pageSetup fitToHeight="1" fitToWidth="1" horizontalDpi="600" verticalDpi="600" orientation="portrait" scale="3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292" t="s">
        <v>83</v>
      </c>
      <c r="B1" s="286"/>
    </row>
    <row r="2" spans="1:2" ht="12.75">
      <c r="A2" t="s">
        <v>80</v>
      </c>
      <c r="B2" s="286"/>
    </row>
    <row r="3" ht="12.75">
      <c r="B3" s="286"/>
    </row>
    <row r="4" spans="1:2" ht="12.75">
      <c r="A4" t="s">
        <v>74</v>
      </c>
      <c r="B4" s="286">
        <v>11014</v>
      </c>
    </row>
    <row r="5" spans="1:2" ht="12.75">
      <c r="A5" t="s">
        <v>75</v>
      </c>
      <c r="B5" s="286">
        <v>1997</v>
      </c>
    </row>
    <row r="6" spans="1:2" ht="15">
      <c r="A6" t="s">
        <v>76</v>
      </c>
      <c r="B6" s="287">
        <v>517</v>
      </c>
    </row>
    <row r="7" spans="1:2" ht="12.75">
      <c r="A7" t="s">
        <v>77</v>
      </c>
      <c r="B7" s="286">
        <f>B4-B5-B6</f>
        <v>8500</v>
      </c>
    </row>
    <row r="8" ht="12.75">
      <c r="B8" s="286"/>
    </row>
    <row r="9" spans="1:2" ht="12.75">
      <c r="A9" t="s">
        <v>78</v>
      </c>
      <c r="B9" s="286">
        <f>+B4-B5-B6-B7</f>
        <v>0</v>
      </c>
    </row>
    <row r="10" ht="12.75">
      <c r="B10" s="286"/>
    </row>
    <row r="11" spans="1:2" ht="12.75">
      <c r="A11" s="288">
        <v>1.4</v>
      </c>
      <c r="B11" s="290">
        <f>B7*A11</f>
        <v>11900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6"/>
  <sheetViews>
    <sheetView zoomScale="75" zoomScaleNormal="75" zoomScalePageLayoutView="0" workbookViewId="0" topLeftCell="A1">
      <selection activeCell="F12" sqref="F12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62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f>228.96+385.11</f>
        <v>614.07</v>
      </c>
      <c r="F5" s="22">
        <f>E5/E8</f>
        <v>0.2150105042016807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841.97</v>
      </c>
      <c r="F6" s="22">
        <f>E6/E8</f>
        <v>0.29480742296918766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v>1399.96</v>
      </c>
      <c r="F7" s="22">
        <f>E7/E8</f>
        <v>0.4901820728291317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2856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23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224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23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84.05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309.92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115.14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213">
        <v>0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50.39</f>
        <v>50.39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f>76.4-11.19</f>
        <v>65.21000000000001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13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92">
        <v>51.79</v>
      </c>
      <c r="F19" s="35"/>
      <c r="G19" s="131"/>
      <c r="H19" s="230"/>
    </row>
    <row r="20" spans="1:8" s="19" customFormat="1" ht="20.25">
      <c r="A20" s="134" t="s">
        <v>48</v>
      </c>
      <c r="B20" s="134"/>
      <c r="C20" s="135"/>
      <c r="D20" s="136"/>
      <c r="E20" s="213">
        <v>0</v>
      </c>
      <c r="F20" s="35"/>
      <c r="G20" s="131"/>
      <c r="H20" s="20" t="s">
        <v>1</v>
      </c>
    </row>
    <row r="21" spans="1:8" s="19" customFormat="1" ht="21" thickBot="1">
      <c r="A21" s="134" t="s">
        <v>49</v>
      </c>
      <c r="B21" s="134"/>
      <c r="C21" s="135"/>
      <c r="D21" s="136"/>
      <c r="E21" s="153">
        <f>38.64-6.66-0.08-0.93-9.58</f>
        <v>21.39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697.89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226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227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228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31">
        <v>9.58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32">
        <v>3.42</v>
      </c>
      <c r="F28" s="138"/>
      <c r="G28" s="131" t="s">
        <v>1</v>
      </c>
      <c r="H28" s="20"/>
    </row>
    <row r="29" spans="1:8" s="19" customFormat="1" ht="20.25">
      <c r="A29" s="94" t="s">
        <v>13</v>
      </c>
      <c r="B29" s="94"/>
      <c r="C29" s="138"/>
      <c r="D29" s="138"/>
      <c r="E29" s="231">
        <v>29.85</v>
      </c>
      <c r="F29" s="138"/>
      <c r="G29" s="131"/>
      <c r="H29" s="20"/>
    </row>
    <row r="30" spans="1:9" s="19" customFormat="1" ht="20.25">
      <c r="A30" s="94" t="s">
        <v>14</v>
      </c>
      <c r="B30" s="94"/>
      <c r="C30" s="138"/>
      <c r="D30" s="138"/>
      <c r="E30" s="232">
        <v>2.45</v>
      </c>
      <c r="F30" s="138"/>
      <c r="G30" s="131"/>
      <c r="H30" s="20"/>
      <c r="I30" s="19" t="s">
        <v>1</v>
      </c>
    </row>
    <row r="31" spans="1:8" s="19" customFormat="1" ht="20.25">
      <c r="A31" s="94" t="s">
        <v>15</v>
      </c>
      <c r="B31" s="94"/>
      <c r="C31" s="138"/>
      <c r="D31" s="138"/>
      <c r="E31" s="140">
        <v>0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140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92">
        <v>4.15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0">
        <v>0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140">
        <v>0</v>
      </c>
      <c r="F35" s="135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33">
        <v>0</v>
      </c>
      <c r="F36" s="135"/>
      <c r="G36" s="131" t="s">
        <v>1</v>
      </c>
      <c r="H36" s="20"/>
    </row>
    <row r="37" spans="1:8" s="19" customFormat="1" ht="21" thickBot="1">
      <c r="A37" s="94"/>
      <c r="B37" s="94"/>
      <c r="C37" s="138"/>
      <c r="D37" s="138"/>
      <c r="E37" s="25">
        <f>SUM(E26:E36)</f>
        <v>49.45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23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225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34">
        <v>50.39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34">
        <v>6.66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40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40">
        <v>0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40">
        <v>0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47">
        <v>10.53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47">
        <f>10.93+2.04</f>
        <v>12.969999999999999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47">
        <v>1.04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81.59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23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779.48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3635.48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779.48</v>
      </c>
      <c r="F54" s="58">
        <f>E54/E53</f>
        <v>0.21440910141164304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2856</v>
      </c>
      <c r="F55" s="58">
        <f>F53-F54</f>
        <v>0.785590898588357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1744.55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70">
        <v>339.51</v>
      </c>
      <c r="G59" s="131"/>
      <c r="H59" s="20"/>
    </row>
    <row r="60" spans="1:7" ht="20.25">
      <c r="A60" s="167"/>
      <c r="B60" s="167"/>
      <c r="C60" s="168"/>
      <c r="D60" s="169"/>
      <c r="E60" s="208"/>
      <c r="F60" s="109"/>
      <c r="G60" s="170"/>
    </row>
    <row r="61" spans="1:8" ht="20.25">
      <c r="A61" s="171" t="s">
        <v>30</v>
      </c>
      <c r="B61" s="171"/>
      <c r="C61" s="172"/>
      <c r="D61" s="173"/>
      <c r="E61" s="229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208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208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62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40360</v>
      </c>
      <c r="B69" s="197">
        <v>160.61</v>
      </c>
      <c r="C69" s="194">
        <v>17.49</v>
      </c>
      <c r="D69" s="198">
        <v>80</v>
      </c>
      <c r="E69" s="198">
        <v>20</v>
      </c>
      <c r="F69" s="198">
        <v>1</v>
      </c>
      <c r="G69" s="182"/>
    </row>
    <row r="70" spans="1:7" ht="20.25">
      <c r="A70" s="180">
        <v>40361</v>
      </c>
      <c r="B70" s="197">
        <v>150.27</v>
      </c>
      <c r="C70" s="195">
        <v>34.74</v>
      </c>
      <c r="D70" s="198">
        <v>94</v>
      </c>
      <c r="E70" s="198">
        <v>16</v>
      </c>
      <c r="F70" s="198">
        <v>1</v>
      </c>
      <c r="G70" s="182"/>
    </row>
    <row r="71" spans="1:7" ht="20.25">
      <c r="A71" s="180">
        <v>40362</v>
      </c>
      <c r="B71" s="197">
        <v>57.39</v>
      </c>
      <c r="C71" s="195">
        <v>12.96</v>
      </c>
      <c r="D71" s="198">
        <v>100</v>
      </c>
      <c r="E71" s="198">
        <v>4</v>
      </c>
      <c r="F71" s="198">
        <v>1</v>
      </c>
      <c r="G71" s="182"/>
    </row>
    <row r="72" spans="1:7" ht="20.25">
      <c r="A72" s="180">
        <v>40363</v>
      </c>
      <c r="B72" s="203">
        <v>0</v>
      </c>
      <c r="C72" s="203">
        <v>0</v>
      </c>
      <c r="D72" s="203">
        <v>0</v>
      </c>
      <c r="E72" s="203">
        <v>0</v>
      </c>
      <c r="F72" s="203">
        <v>0</v>
      </c>
      <c r="G72" s="182"/>
    </row>
    <row r="73" spans="1:7" ht="20.25">
      <c r="A73" s="180">
        <v>40364</v>
      </c>
      <c r="B73" s="197">
        <v>46.63</v>
      </c>
      <c r="C73" s="203">
        <v>0</v>
      </c>
      <c r="D73" s="203">
        <v>0</v>
      </c>
      <c r="E73" s="198">
        <v>6</v>
      </c>
      <c r="F73" s="203">
        <v>0</v>
      </c>
      <c r="G73" s="182"/>
    </row>
    <row r="74" spans="1:7" ht="20.25">
      <c r="A74" s="180">
        <v>40365</v>
      </c>
      <c r="B74" s="197">
        <v>153.17</v>
      </c>
      <c r="C74" s="195">
        <v>29.38</v>
      </c>
      <c r="D74" s="198">
        <v>100</v>
      </c>
      <c r="E74" s="198">
        <v>13</v>
      </c>
      <c r="F74" s="198">
        <v>1</v>
      </c>
      <c r="G74" s="182"/>
    </row>
    <row r="75" spans="1:7" ht="20.25">
      <c r="A75" s="180">
        <v>40366</v>
      </c>
      <c r="B75" s="197">
        <v>155.25</v>
      </c>
      <c r="C75" s="195">
        <v>29.07</v>
      </c>
      <c r="D75" s="198">
        <v>91</v>
      </c>
      <c r="E75" s="198">
        <v>14</v>
      </c>
      <c r="F75" s="198">
        <v>2</v>
      </c>
      <c r="G75" s="182"/>
    </row>
    <row r="76" spans="1:7" ht="20.25">
      <c r="A76" s="180">
        <v>40367</v>
      </c>
      <c r="B76" s="197">
        <v>147.11</v>
      </c>
      <c r="C76" s="195">
        <v>29.99</v>
      </c>
      <c r="D76" s="198">
        <v>84</v>
      </c>
      <c r="E76" s="198">
        <v>14</v>
      </c>
      <c r="F76" s="198">
        <v>1</v>
      </c>
      <c r="G76" s="182"/>
    </row>
    <row r="77" spans="1:8" ht="20.25">
      <c r="A77" s="180">
        <v>40368</v>
      </c>
      <c r="B77" s="197">
        <v>215.97</v>
      </c>
      <c r="C77" s="195">
        <v>56.41</v>
      </c>
      <c r="D77" s="198">
        <v>109</v>
      </c>
      <c r="E77" s="198">
        <v>26</v>
      </c>
      <c r="F77" s="198">
        <v>2</v>
      </c>
      <c r="G77" s="182"/>
      <c r="H77" s="55" t="s">
        <v>1</v>
      </c>
    </row>
    <row r="78" spans="1:7" ht="20.25">
      <c r="A78" s="180">
        <v>40369</v>
      </c>
      <c r="B78" s="197">
        <v>49.51</v>
      </c>
      <c r="C78" s="195">
        <v>15.4</v>
      </c>
      <c r="D78" s="198">
        <v>73</v>
      </c>
      <c r="E78" s="198">
        <v>3</v>
      </c>
      <c r="F78" s="203">
        <v>0</v>
      </c>
      <c r="G78" s="182"/>
    </row>
    <row r="79" spans="1:7" ht="20.25">
      <c r="A79" s="180">
        <v>40370</v>
      </c>
      <c r="B79" s="197">
        <v>16.2</v>
      </c>
      <c r="C79" s="195">
        <v>2.16</v>
      </c>
      <c r="D79" s="198">
        <v>77</v>
      </c>
      <c r="E79" s="203">
        <v>0</v>
      </c>
      <c r="F79" s="203">
        <v>0</v>
      </c>
      <c r="G79" s="182"/>
    </row>
    <row r="80" spans="1:7" ht="20.25">
      <c r="A80" s="180">
        <v>40371</v>
      </c>
      <c r="B80" s="197">
        <v>128.28</v>
      </c>
      <c r="C80" s="195">
        <v>24.45</v>
      </c>
      <c r="D80" s="203">
        <v>0</v>
      </c>
      <c r="E80" s="198">
        <v>25</v>
      </c>
      <c r="F80" s="198">
        <v>2</v>
      </c>
      <c r="G80" s="182"/>
    </row>
    <row r="81" spans="1:7" ht="20.25">
      <c r="A81" s="180">
        <v>40372</v>
      </c>
      <c r="B81" s="197">
        <v>191.06</v>
      </c>
      <c r="C81" s="195">
        <v>49.61</v>
      </c>
      <c r="D81" s="198">
        <v>129</v>
      </c>
      <c r="E81" s="198">
        <v>16</v>
      </c>
      <c r="F81" s="198">
        <v>1</v>
      </c>
      <c r="G81" s="182"/>
    </row>
    <row r="82" spans="1:7" ht="20.25">
      <c r="A82" s="180">
        <v>40373</v>
      </c>
      <c r="B82" s="197">
        <v>197.79</v>
      </c>
      <c r="C82" s="195">
        <v>39.72</v>
      </c>
      <c r="D82" s="198">
        <v>96</v>
      </c>
      <c r="E82" s="198">
        <v>13</v>
      </c>
      <c r="F82" s="198">
        <v>2</v>
      </c>
      <c r="G82" s="182"/>
    </row>
    <row r="83" spans="1:7" ht="20.25">
      <c r="A83" s="180">
        <v>40374</v>
      </c>
      <c r="B83" s="197">
        <v>219.85</v>
      </c>
      <c r="C83" s="195">
        <v>32.86</v>
      </c>
      <c r="D83" s="198">
        <v>92</v>
      </c>
      <c r="E83" s="198">
        <v>22</v>
      </c>
      <c r="F83" s="198">
        <v>1</v>
      </c>
      <c r="G83" s="182"/>
    </row>
    <row r="84" spans="1:7" ht="20.25">
      <c r="A84" s="180">
        <v>40375</v>
      </c>
      <c r="B84" s="197">
        <v>200.01</v>
      </c>
      <c r="C84" s="195">
        <v>48.64</v>
      </c>
      <c r="D84" s="198">
        <v>68</v>
      </c>
      <c r="E84" s="198">
        <v>18</v>
      </c>
      <c r="F84" s="198">
        <v>5</v>
      </c>
      <c r="G84" s="182"/>
    </row>
    <row r="85" spans="1:7" ht="20.25">
      <c r="A85" s="180">
        <v>40376</v>
      </c>
      <c r="B85" s="197">
        <v>52.08</v>
      </c>
      <c r="C85" s="195">
        <v>21.77</v>
      </c>
      <c r="D85" s="198">
        <v>81</v>
      </c>
      <c r="E85" s="198">
        <v>3</v>
      </c>
      <c r="F85" s="203">
        <v>0</v>
      </c>
      <c r="G85" s="182"/>
    </row>
    <row r="86" spans="1:7" ht="20.25">
      <c r="A86" s="180">
        <v>40377</v>
      </c>
      <c r="B86" s="197">
        <v>13.57</v>
      </c>
      <c r="C86" s="195">
        <v>1.84</v>
      </c>
      <c r="D86" s="198">
        <v>78</v>
      </c>
      <c r="E86" s="203">
        <v>0</v>
      </c>
      <c r="F86" s="203">
        <v>0</v>
      </c>
      <c r="G86" s="182"/>
    </row>
    <row r="87" spans="1:7" ht="20.25">
      <c r="A87" s="180">
        <v>40378</v>
      </c>
      <c r="B87" s="197">
        <v>119.96</v>
      </c>
      <c r="C87" s="195">
        <v>14.14</v>
      </c>
      <c r="D87" s="203">
        <v>0</v>
      </c>
      <c r="E87" s="198">
        <v>21</v>
      </c>
      <c r="F87" s="198">
        <v>3</v>
      </c>
      <c r="G87" s="182"/>
    </row>
    <row r="88" spans="1:7" ht="20.25">
      <c r="A88" s="180">
        <v>40379</v>
      </c>
      <c r="B88" s="197">
        <v>165.42</v>
      </c>
      <c r="C88" s="195">
        <v>49.01</v>
      </c>
      <c r="D88" s="198">
        <v>124</v>
      </c>
      <c r="E88" s="198">
        <v>11</v>
      </c>
      <c r="F88" s="203">
        <v>0</v>
      </c>
      <c r="G88" s="182"/>
    </row>
    <row r="89" spans="1:7" ht="20.25">
      <c r="A89" s="180">
        <v>40380</v>
      </c>
      <c r="B89" s="197">
        <v>102.13</v>
      </c>
      <c r="C89" s="195">
        <v>36.33</v>
      </c>
      <c r="D89" s="198">
        <v>76</v>
      </c>
      <c r="E89" s="198">
        <v>14</v>
      </c>
      <c r="F89" s="198">
        <v>2</v>
      </c>
      <c r="G89" s="182"/>
    </row>
    <row r="90" spans="1:7" ht="20.25">
      <c r="A90" s="180">
        <v>40381</v>
      </c>
      <c r="B90" s="197">
        <v>165.3</v>
      </c>
      <c r="C90" s="195">
        <v>29.31</v>
      </c>
      <c r="D90" s="198">
        <v>90</v>
      </c>
      <c r="E90" s="198">
        <v>23</v>
      </c>
      <c r="F90" s="203">
        <v>0</v>
      </c>
      <c r="G90" s="182"/>
    </row>
    <row r="91" spans="1:7" ht="20.25">
      <c r="A91" s="180">
        <v>40382</v>
      </c>
      <c r="B91" s="197">
        <v>152.09</v>
      </c>
      <c r="C91" s="195">
        <v>42.43</v>
      </c>
      <c r="D91" s="198">
        <v>113</v>
      </c>
      <c r="E91" s="198">
        <v>19</v>
      </c>
      <c r="F91" s="198">
        <v>2</v>
      </c>
      <c r="G91" s="182" t="s">
        <v>1</v>
      </c>
    </row>
    <row r="92" spans="1:7" ht="20.25">
      <c r="A92" s="180">
        <v>40383</v>
      </c>
      <c r="B92" s="197">
        <v>67.28</v>
      </c>
      <c r="C92" s="195">
        <v>20.04</v>
      </c>
      <c r="D92" s="198">
        <v>124</v>
      </c>
      <c r="E92" s="198">
        <v>2</v>
      </c>
      <c r="F92" s="198">
        <v>3</v>
      </c>
      <c r="G92" s="182"/>
    </row>
    <row r="93" spans="1:7" ht="20.25">
      <c r="A93" s="180">
        <v>40384</v>
      </c>
      <c r="B93" s="197">
        <v>17.97</v>
      </c>
      <c r="C93" s="195">
        <v>3.04</v>
      </c>
      <c r="D93" s="198">
        <v>86</v>
      </c>
      <c r="E93" s="203">
        <v>0</v>
      </c>
      <c r="F93" s="203">
        <v>0</v>
      </c>
      <c r="G93" s="182"/>
    </row>
    <row r="94" spans="1:7" ht="20.25">
      <c r="A94" s="180">
        <v>40385</v>
      </c>
      <c r="B94" s="197">
        <v>88.64</v>
      </c>
      <c r="C94" s="195">
        <v>7.19</v>
      </c>
      <c r="D94" s="203">
        <v>0</v>
      </c>
      <c r="E94" s="198">
        <v>15</v>
      </c>
      <c r="F94" s="198">
        <v>1</v>
      </c>
      <c r="G94" s="182"/>
    </row>
    <row r="95" spans="1:7" ht="20.25">
      <c r="A95" s="180">
        <v>40386</v>
      </c>
      <c r="B95" s="197">
        <v>80.76</v>
      </c>
      <c r="C95" s="195">
        <v>29.52</v>
      </c>
      <c r="D95" s="198">
        <v>93</v>
      </c>
      <c r="E95" s="198">
        <v>14</v>
      </c>
      <c r="F95" s="203">
        <v>0</v>
      </c>
      <c r="G95" s="182"/>
    </row>
    <row r="96" spans="1:7" ht="20.25">
      <c r="A96" s="180">
        <v>40387</v>
      </c>
      <c r="B96" s="197">
        <v>143.57</v>
      </c>
      <c r="C96" s="195">
        <v>33.44</v>
      </c>
      <c r="D96" s="198">
        <v>93</v>
      </c>
      <c r="E96" s="198">
        <v>14</v>
      </c>
      <c r="F96" s="198">
        <v>5</v>
      </c>
      <c r="G96" s="182"/>
    </row>
    <row r="97" spans="1:7" ht="20.25">
      <c r="A97" s="180">
        <v>40388</v>
      </c>
      <c r="B97" s="197">
        <v>176.58</v>
      </c>
      <c r="C97" s="195">
        <v>61.42</v>
      </c>
      <c r="D97" s="198">
        <v>68</v>
      </c>
      <c r="E97" s="198">
        <v>26</v>
      </c>
      <c r="F97" s="198">
        <v>1</v>
      </c>
      <c r="G97" s="182"/>
    </row>
    <row r="98" spans="1:7" ht="20.25">
      <c r="A98" s="180">
        <v>40389</v>
      </c>
      <c r="B98" s="197">
        <v>148.37</v>
      </c>
      <c r="C98" s="211">
        <v>58.41</v>
      </c>
      <c r="D98" s="198">
        <v>93</v>
      </c>
      <c r="E98" s="198">
        <v>21</v>
      </c>
      <c r="F98" s="198">
        <v>1</v>
      </c>
      <c r="G98" s="182"/>
    </row>
    <row r="99" spans="1:7" ht="20.25">
      <c r="A99" s="180">
        <v>40390</v>
      </c>
      <c r="B99" s="219">
        <v>52.66</v>
      </c>
      <c r="C99" s="220">
        <v>11.2</v>
      </c>
      <c r="D99" s="218">
        <v>124</v>
      </c>
      <c r="E99" s="218">
        <v>3</v>
      </c>
      <c r="F99" s="218">
        <v>6</v>
      </c>
      <c r="G99" s="182"/>
    </row>
    <row r="100" spans="1:7" ht="20.25">
      <c r="A100" s="96" t="s">
        <v>36</v>
      </c>
      <c r="B100" s="183">
        <f>SUM(B69:B99)</f>
        <v>3635.48</v>
      </c>
      <c r="C100" s="184">
        <f>SUM(C69:C98)</f>
        <v>830.7699999999998</v>
      </c>
      <c r="D100" s="185">
        <f>SUM(D69:D99)</f>
        <v>2436</v>
      </c>
      <c r="E100" s="185">
        <f>SUM(E69:E99)</f>
        <v>396</v>
      </c>
      <c r="F100" s="185">
        <f>SUM(F69:F99)</f>
        <v>44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8" ht="20.25">
      <c r="A105" s="94"/>
      <c r="B105" s="94"/>
      <c r="C105" s="95"/>
      <c r="D105" s="96"/>
      <c r="E105" s="97"/>
      <c r="F105" s="94"/>
      <c r="H105" s="55" t="s">
        <v>1</v>
      </c>
    </row>
    <row r="106" spans="1:6" ht="20.25">
      <c r="A106" s="94"/>
      <c r="B106" s="94"/>
      <c r="C106" s="95"/>
      <c r="D106" s="96"/>
      <c r="E106" s="97"/>
      <c r="F106" s="94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zoomScale="75" zoomScaleNormal="75" zoomScalePageLayoutView="0" workbookViewId="0" topLeftCell="A35">
      <selection activeCell="E54" sqref="E54"/>
    </sheetView>
  </sheetViews>
  <sheetFormatPr defaultColWidth="9.140625" defaultRowHeight="12.75"/>
  <cols>
    <col min="1" max="1" width="77.140625" style="42" customWidth="1"/>
    <col min="2" max="2" width="15.140625" style="42" customWidth="1"/>
    <col min="3" max="3" width="15.28125" style="252" customWidth="1"/>
    <col min="4" max="4" width="15.00390625" style="253" customWidth="1"/>
    <col min="5" max="5" width="17.421875" style="255" customWidth="1"/>
    <col min="6" max="6" width="17.57421875" style="42" customWidth="1"/>
    <col min="7" max="7" width="9.140625" style="42" customWidth="1"/>
    <col min="8" max="8" width="9.8515625" style="42" bestFit="1" customWidth="1"/>
    <col min="9" max="16384" width="9.140625" style="42" customWidth="1"/>
  </cols>
  <sheetData>
    <row r="1" spans="1:15" ht="22.5" customHeight="1">
      <c r="A1" s="118" t="s">
        <v>0</v>
      </c>
      <c r="B1" s="119"/>
      <c r="C1" s="120"/>
      <c r="D1" s="260"/>
      <c r="E1" s="261"/>
      <c r="F1" s="262"/>
      <c r="G1" s="128"/>
      <c r="H1" s="94"/>
      <c r="I1" s="94"/>
      <c r="J1" s="94"/>
      <c r="K1" s="94"/>
      <c r="L1" s="94"/>
      <c r="M1" s="94"/>
      <c r="N1" s="94"/>
      <c r="O1" s="94"/>
    </row>
    <row r="2" spans="1:15" ht="30" customHeight="1" thickBot="1">
      <c r="A2" s="123" t="s">
        <v>62</v>
      </c>
      <c r="B2" s="124"/>
      <c r="C2" s="125"/>
      <c r="D2" s="265"/>
      <c r="E2" s="277" t="s">
        <v>66</v>
      </c>
      <c r="F2" s="280">
        <v>40483</v>
      </c>
      <c r="G2" s="128"/>
      <c r="H2" s="94"/>
      <c r="I2" s="94"/>
      <c r="J2" s="94"/>
      <c r="K2" s="94"/>
      <c r="L2" s="94"/>
      <c r="M2" s="94"/>
      <c r="N2" s="94"/>
      <c r="O2" s="94"/>
    </row>
    <row r="3" spans="1:15" s="250" customFormat="1" ht="21" thickBot="1">
      <c r="A3" s="129"/>
      <c r="B3" s="129"/>
      <c r="C3" s="128" t="s">
        <v>1</v>
      </c>
      <c r="D3" s="128"/>
      <c r="E3" s="130"/>
      <c r="F3" s="128"/>
      <c r="G3" s="128"/>
      <c r="H3" s="170"/>
      <c r="I3" s="170"/>
      <c r="J3" s="170"/>
      <c r="K3" s="170"/>
      <c r="L3" s="170"/>
      <c r="M3" s="170"/>
      <c r="N3" s="170"/>
      <c r="O3" s="170"/>
    </row>
    <row r="4" spans="1:15" s="251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68"/>
      <c r="I4" s="131"/>
      <c r="J4" s="131"/>
      <c r="K4" s="131"/>
      <c r="L4" s="131"/>
      <c r="M4" s="131"/>
      <c r="N4" s="131"/>
      <c r="O4" s="131"/>
    </row>
    <row r="5" spans="1:15" s="251" customFormat="1" ht="20.25">
      <c r="A5" s="132" t="s">
        <v>3</v>
      </c>
      <c r="B5" s="132"/>
      <c r="C5" s="23"/>
      <c r="D5" s="23"/>
      <c r="E5" s="133">
        <f>489.44+57.57</f>
        <v>547.01</v>
      </c>
      <c r="F5" s="22">
        <f>E5/E8</f>
        <v>0.18774561791891045</v>
      </c>
      <c r="G5" s="131"/>
      <c r="H5" s="269" t="s">
        <v>1</v>
      </c>
      <c r="I5" s="131"/>
      <c r="J5" s="131"/>
      <c r="K5" s="131"/>
      <c r="L5" s="131"/>
      <c r="M5" s="131"/>
      <c r="N5" s="131"/>
      <c r="O5" s="131"/>
    </row>
    <row r="6" spans="1:15" s="251" customFormat="1" ht="20.25">
      <c r="A6" s="132" t="s">
        <v>40</v>
      </c>
      <c r="B6" s="131"/>
      <c r="C6" s="23"/>
      <c r="D6" s="23"/>
      <c r="E6" s="133">
        <v>841.97</v>
      </c>
      <c r="F6" s="22">
        <f>E6/E8</f>
        <v>0.2889822451494215</v>
      </c>
      <c r="G6" s="131"/>
      <c r="H6" s="132"/>
      <c r="I6" s="131"/>
      <c r="J6" s="131"/>
      <c r="K6" s="131"/>
      <c r="L6" s="131"/>
      <c r="M6" s="131"/>
      <c r="N6" s="131"/>
      <c r="O6" s="131"/>
    </row>
    <row r="7" spans="1:15" s="251" customFormat="1" ht="21" thickBot="1">
      <c r="A7" s="132" t="s">
        <v>4</v>
      </c>
      <c r="B7" s="132"/>
      <c r="C7" s="23"/>
      <c r="D7" s="23"/>
      <c r="E7" s="133">
        <f>1399.96+124.63</f>
        <v>1524.5900000000001</v>
      </c>
      <c r="F7" s="22">
        <f>E7/E8</f>
        <v>0.5232721369316681</v>
      </c>
      <c r="G7" s="131"/>
      <c r="H7" s="269"/>
      <c r="I7" s="131"/>
      <c r="J7" s="131"/>
      <c r="K7" s="131"/>
      <c r="L7" s="131"/>
      <c r="M7" s="131"/>
      <c r="N7" s="131"/>
      <c r="O7" s="131"/>
    </row>
    <row r="8" spans="1:15" s="251" customFormat="1" ht="21" customHeight="1" thickBot="1">
      <c r="A8" s="132" t="s">
        <v>28</v>
      </c>
      <c r="B8" s="131"/>
      <c r="C8" s="23"/>
      <c r="D8" s="23"/>
      <c r="E8" s="25">
        <f>SUM(E5:E7)</f>
        <v>2913.57</v>
      </c>
      <c r="F8" s="18"/>
      <c r="G8" s="131"/>
      <c r="H8" s="269"/>
      <c r="I8" s="131"/>
      <c r="J8" s="131"/>
      <c r="K8" s="131"/>
      <c r="L8" s="131"/>
      <c r="M8" s="131"/>
      <c r="N8" s="131"/>
      <c r="O8" s="131"/>
    </row>
    <row r="9" spans="1:15" s="251" customFormat="1" ht="21" customHeight="1">
      <c r="A9" s="132"/>
      <c r="B9" s="131"/>
      <c r="C9" s="23"/>
      <c r="D9" s="23"/>
      <c r="E9" s="223"/>
      <c r="F9" s="278">
        <f>E8*3.75</f>
        <v>10925.8875</v>
      </c>
      <c r="G9" s="131" t="s">
        <v>68</v>
      </c>
      <c r="H9" s="269"/>
      <c r="I9" s="131"/>
      <c r="J9" s="131"/>
      <c r="K9" s="131"/>
      <c r="L9" s="131"/>
      <c r="M9" s="131"/>
      <c r="N9" s="131"/>
      <c r="O9" s="131"/>
    </row>
    <row r="10" spans="1:15" s="251" customFormat="1" ht="21" customHeight="1" thickBot="1">
      <c r="A10" s="24"/>
      <c r="B10" s="24"/>
      <c r="C10" s="23"/>
      <c r="D10" s="23"/>
      <c r="E10" s="224"/>
      <c r="F10" s="279">
        <v>10710</v>
      </c>
      <c r="G10" s="131" t="s">
        <v>69</v>
      </c>
      <c r="H10" s="270"/>
      <c r="I10" s="131"/>
      <c r="J10" s="131"/>
      <c r="K10" s="131"/>
      <c r="L10" s="131"/>
      <c r="M10" s="131"/>
      <c r="N10" s="131"/>
      <c r="O10" s="131"/>
    </row>
    <row r="11" spans="1:15" s="251" customFormat="1" ht="21" thickBot="1">
      <c r="A11" s="27" t="s">
        <v>45</v>
      </c>
      <c r="B11" s="107"/>
      <c r="C11" s="28"/>
      <c r="D11" s="29"/>
      <c r="E11" s="223"/>
      <c r="F11" s="244">
        <f>F9-F10</f>
        <v>215.88750000000073</v>
      </c>
      <c r="G11" s="224" t="s">
        <v>67</v>
      </c>
      <c r="H11" s="268"/>
      <c r="I11" s="131"/>
      <c r="J11" s="131"/>
      <c r="K11" s="131"/>
      <c r="L11" s="131"/>
      <c r="M11" s="131"/>
      <c r="N11" s="131"/>
      <c r="O11" s="131"/>
    </row>
    <row r="12" spans="1:15" s="251" customFormat="1" ht="20.25">
      <c r="A12" s="134" t="s">
        <v>5</v>
      </c>
      <c r="B12" s="134"/>
      <c r="C12" s="135"/>
      <c r="D12" s="136"/>
      <c r="E12" s="137">
        <v>84.05</v>
      </c>
      <c r="F12" s="35"/>
      <c r="G12" s="131" t="s">
        <v>1</v>
      </c>
      <c r="H12" s="271"/>
      <c r="I12" s="131"/>
      <c r="J12" s="131"/>
      <c r="K12" s="131"/>
      <c r="L12" s="131"/>
      <c r="M12" s="131"/>
      <c r="N12" s="131"/>
      <c r="O12" s="131"/>
    </row>
    <row r="13" spans="1:15" s="251" customFormat="1" ht="20.25">
      <c r="A13" s="134" t="s">
        <v>43</v>
      </c>
      <c r="B13" s="134" t="s">
        <v>1</v>
      </c>
      <c r="C13" s="135"/>
      <c r="D13" s="136"/>
      <c r="E13" s="137">
        <v>309.92</v>
      </c>
      <c r="F13" s="35"/>
      <c r="G13" s="131"/>
      <c r="H13" s="271"/>
      <c r="I13" s="131"/>
      <c r="J13" s="131"/>
      <c r="K13" s="131"/>
      <c r="L13" s="131"/>
      <c r="M13" s="131"/>
      <c r="N13" s="131"/>
      <c r="O13" s="131"/>
    </row>
    <row r="14" spans="1:15" s="251" customFormat="1" ht="20.25">
      <c r="A14" s="134" t="s">
        <v>58</v>
      </c>
      <c r="B14" s="134"/>
      <c r="C14" s="135" t="s">
        <v>10</v>
      </c>
      <c r="D14" s="136"/>
      <c r="E14" s="137">
        <v>115.14</v>
      </c>
      <c r="F14" s="35"/>
      <c r="G14" s="131"/>
      <c r="H14" s="271"/>
      <c r="I14" s="131"/>
      <c r="J14" s="131"/>
      <c r="K14" s="131"/>
      <c r="L14" s="131"/>
      <c r="M14" s="131"/>
      <c r="N14" s="131"/>
      <c r="O14" s="131"/>
    </row>
    <row r="15" spans="1:15" s="251" customFormat="1" ht="20.25">
      <c r="A15" s="94" t="s">
        <v>47</v>
      </c>
      <c r="B15" s="94"/>
      <c r="C15" s="138"/>
      <c r="D15" s="138"/>
      <c r="E15" s="213">
        <v>0</v>
      </c>
      <c r="F15" s="46"/>
      <c r="G15" s="131"/>
      <c r="H15" s="268"/>
      <c r="I15" s="131"/>
      <c r="J15" s="131"/>
      <c r="K15" s="131"/>
      <c r="L15" s="131"/>
      <c r="M15" s="131"/>
      <c r="N15" s="131"/>
      <c r="O15" s="131"/>
    </row>
    <row r="16" spans="1:15" s="251" customFormat="1" ht="20.25">
      <c r="A16" s="134" t="s">
        <v>6</v>
      </c>
      <c r="B16" s="134"/>
      <c r="C16" s="135"/>
      <c r="D16" s="136"/>
      <c r="E16" s="137">
        <f>50.39</f>
        <v>50.39</v>
      </c>
      <c r="F16" s="35"/>
      <c r="G16" s="131" t="s">
        <v>1</v>
      </c>
      <c r="H16" s="268" t="s">
        <v>1</v>
      </c>
      <c r="I16" s="131"/>
      <c r="J16" s="131"/>
      <c r="K16" s="131"/>
      <c r="L16" s="131"/>
      <c r="M16" s="131"/>
      <c r="N16" s="131"/>
      <c r="O16" s="131"/>
    </row>
    <row r="17" spans="1:15" s="251" customFormat="1" ht="20.25">
      <c r="A17" s="134" t="s">
        <v>8</v>
      </c>
      <c r="B17" s="134"/>
      <c r="C17" s="135"/>
      <c r="D17" s="136"/>
      <c r="E17" s="137">
        <f>76.4-11.19</f>
        <v>65.21000000000001</v>
      </c>
      <c r="F17" s="35"/>
      <c r="G17" s="131" t="s">
        <v>1</v>
      </c>
      <c r="H17" s="268"/>
      <c r="I17" s="131"/>
      <c r="J17" s="131"/>
      <c r="K17" s="131"/>
      <c r="L17" s="131"/>
      <c r="M17" s="131"/>
      <c r="N17" s="131"/>
      <c r="O17" s="131"/>
    </row>
    <row r="18" spans="1:15" s="251" customFormat="1" ht="20.25">
      <c r="A18" s="134" t="s">
        <v>7</v>
      </c>
      <c r="B18" s="134"/>
      <c r="C18" s="135"/>
      <c r="D18" s="136"/>
      <c r="E18" s="213">
        <v>0</v>
      </c>
      <c r="F18" s="35"/>
      <c r="G18" s="131"/>
      <c r="H18" s="268"/>
      <c r="I18" s="131"/>
      <c r="J18" s="131"/>
      <c r="K18" s="131"/>
      <c r="L18" s="131"/>
      <c r="M18" s="131"/>
      <c r="N18" s="131"/>
      <c r="O18" s="131"/>
    </row>
    <row r="19" spans="1:15" s="251" customFormat="1" ht="20.25">
      <c r="A19" s="134" t="s">
        <v>9</v>
      </c>
      <c r="B19" s="134"/>
      <c r="C19" s="135"/>
      <c r="D19" s="136"/>
      <c r="E19" s="192">
        <v>51.79</v>
      </c>
      <c r="F19" s="35"/>
      <c r="G19" s="131"/>
      <c r="H19" s="272"/>
      <c r="I19" s="131"/>
      <c r="J19" s="131"/>
      <c r="K19" s="131"/>
      <c r="L19" s="131"/>
      <c r="M19" s="131"/>
      <c r="N19" s="131"/>
      <c r="O19" s="131"/>
    </row>
    <row r="20" spans="1:15" s="251" customFormat="1" ht="20.25">
      <c r="A20" s="134" t="s">
        <v>48</v>
      </c>
      <c r="B20" s="134"/>
      <c r="C20" s="135"/>
      <c r="D20" s="136"/>
      <c r="E20" s="213">
        <v>0</v>
      </c>
      <c r="F20" s="35"/>
      <c r="G20" s="131"/>
      <c r="H20" s="268" t="s">
        <v>1</v>
      </c>
      <c r="I20" s="131"/>
      <c r="J20" s="131"/>
      <c r="K20" s="131"/>
      <c r="L20" s="131"/>
      <c r="M20" s="131"/>
      <c r="N20" s="131"/>
      <c r="O20" s="131"/>
    </row>
    <row r="21" spans="1:15" s="251" customFormat="1" ht="21" thickBot="1">
      <c r="A21" s="134" t="s">
        <v>49</v>
      </c>
      <c r="B21" s="134"/>
      <c r="C21" s="135"/>
      <c r="D21" s="136"/>
      <c r="E21" s="153">
        <f>38.64-6.66-0.08-0.93-9.58</f>
        <v>21.39</v>
      </c>
      <c r="F21" s="35"/>
      <c r="G21" s="131" t="s">
        <v>1</v>
      </c>
      <c r="H21" s="268"/>
      <c r="I21" s="131"/>
      <c r="J21" s="131"/>
      <c r="K21" s="131"/>
      <c r="L21" s="131"/>
      <c r="M21" s="131"/>
      <c r="N21" s="131"/>
      <c r="O21" s="131"/>
    </row>
    <row r="22" spans="1:15" s="251" customFormat="1" ht="21" thickBot="1">
      <c r="A22" s="134"/>
      <c r="B22" s="134"/>
      <c r="C22" s="135"/>
      <c r="D22" s="136"/>
      <c r="E22" s="25">
        <f>SUM(E12:E21)</f>
        <v>697.89</v>
      </c>
      <c r="F22" s="35"/>
      <c r="G22" s="131"/>
      <c r="H22" s="268"/>
      <c r="I22" s="131"/>
      <c r="J22" s="131"/>
      <c r="K22" s="131"/>
      <c r="L22" s="131"/>
      <c r="M22" s="131"/>
      <c r="N22" s="131"/>
      <c r="O22" s="131"/>
    </row>
    <row r="23" spans="1:15" s="251" customFormat="1" ht="21" thickBot="1">
      <c r="A23" s="134"/>
      <c r="B23" s="134"/>
      <c r="C23" s="135"/>
      <c r="D23" s="136"/>
      <c r="E23" s="226"/>
      <c r="F23" s="35"/>
      <c r="G23" s="131"/>
      <c r="H23" s="268"/>
      <c r="I23" s="131"/>
      <c r="J23" s="131"/>
      <c r="K23" s="131"/>
      <c r="L23" s="131"/>
      <c r="M23" s="131"/>
      <c r="N23" s="131"/>
      <c r="O23" s="131"/>
    </row>
    <row r="24" spans="1:15" s="251" customFormat="1" ht="21" thickBot="1">
      <c r="A24" s="141" t="s">
        <v>53</v>
      </c>
      <c r="B24" s="142"/>
      <c r="C24" s="143"/>
      <c r="D24" s="144"/>
      <c r="E24" s="227"/>
      <c r="F24" s="35" t="s">
        <v>10</v>
      </c>
      <c r="G24" s="131"/>
      <c r="H24" s="268"/>
      <c r="I24" s="131"/>
      <c r="J24" s="131"/>
      <c r="K24" s="131"/>
      <c r="L24" s="131"/>
      <c r="M24" s="131"/>
      <c r="N24" s="131"/>
      <c r="O24" s="131"/>
    </row>
    <row r="25" spans="1:15" ht="20.25">
      <c r="A25" s="94"/>
      <c r="B25" s="94"/>
      <c r="C25" s="95"/>
      <c r="D25" s="96"/>
      <c r="E25" s="228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s="251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68"/>
      <c r="I26" s="131"/>
      <c r="J26" s="131"/>
      <c r="K26" s="131"/>
      <c r="L26" s="131"/>
      <c r="M26" s="131"/>
      <c r="N26" s="131"/>
      <c r="O26" s="131"/>
    </row>
    <row r="27" spans="1:15" s="251" customFormat="1" ht="20.25">
      <c r="A27" s="94" t="s">
        <v>11</v>
      </c>
      <c r="B27" s="94"/>
      <c r="C27" s="138"/>
      <c r="D27" s="138"/>
      <c r="E27" s="231">
        <v>9.58</v>
      </c>
      <c r="F27" s="138"/>
      <c r="G27" s="131"/>
      <c r="H27" s="268"/>
      <c r="I27" s="131"/>
      <c r="J27" s="131"/>
      <c r="K27" s="131"/>
      <c r="L27" s="131"/>
      <c r="M27" s="131"/>
      <c r="N27" s="131"/>
      <c r="O27" s="131"/>
    </row>
    <row r="28" spans="1:15" s="251" customFormat="1" ht="20.25">
      <c r="A28" s="94" t="s">
        <v>12</v>
      </c>
      <c r="B28" s="94"/>
      <c r="C28" s="138"/>
      <c r="D28" s="138"/>
      <c r="E28" s="232">
        <v>3.42</v>
      </c>
      <c r="F28" s="138"/>
      <c r="G28" s="131" t="s">
        <v>1</v>
      </c>
      <c r="H28" s="268"/>
      <c r="I28" s="131"/>
      <c r="J28" s="131"/>
      <c r="K28" s="131"/>
      <c r="L28" s="131"/>
      <c r="M28" s="131"/>
      <c r="N28" s="131"/>
      <c r="O28" s="131"/>
    </row>
    <row r="29" spans="1:15" s="251" customFormat="1" ht="20.25">
      <c r="A29" s="94" t="s">
        <v>13</v>
      </c>
      <c r="B29" s="94"/>
      <c r="C29" s="138"/>
      <c r="D29" s="138"/>
      <c r="E29" s="231">
        <v>29.85</v>
      </c>
      <c r="F29" s="138"/>
      <c r="G29" s="131"/>
      <c r="H29" s="268"/>
      <c r="I29" s="131"/>
      <c r="J29" s="131"/>
      <c r="K29" s="131"/>
      <c r="L29" s="131"/>
      <c r="M29" s="131"/>
      <c r="N29" s="131"/>
      <c r="O29" s="131"/>
    </row>
    <row r="30" spans="1:15" s="251" customFormat="1" ht="20.25">
      <c r="A30" s="94" t="s">
        <v>14</v>
      </c>
      <c r="B30" s="94"/>
      <c r="C30" s="138"/>
      <c r="D30" s="138"/>
      <c r="E30" s="232">
        <v>2.45</v>
      </c>
      <c r="F30" s="138"/>
      <c r="G30" s="131"/>
      <c r="H30" s="268"/>
      <c r="I30" s="131" t="s">
        <v>1</v>
      </c>
      <c r="J30" s="131"/>
      <c r="K30" s="131"/>
      <c r="L30" s="131"/>
      <c r="M30" s="131"/>
      <c r="N30" s="131"/>
      <c r="O30" s="131"/>
    </row>
    <row r="31" spans="1:15" s="251" customFormat="1" ht="20.25">
      <c r="A31" s="94" t="s">
        <v>15</v>
      </c>
      <c r="B31" s="94"/>
      <c r="C31" s="138"/>
      <c r="D31" s="138"/>
      <c r="E31" s="140">
        <v>0</v>
      </c>
      <c r="F31" s="138"/>
      <c r="G31" s="131"/>
      <c r="H31" s="268"/>
      <c r="I31" s="131"/>
      <c r="J31" s="131"/>
      <c r="K31" s="131"/>
      <c r="L31" s="131"/>
      <c r="M31" s="131"/>
      <c r="N31" s="131"/>
      <c r="O31" s="131"/>
    </row>
    <row r="32" spans="1:15" s="251" customFormat="1" ht="20.25">
      <c r="A32" s="94" t="s">
        <v>16</v>
      </c>
      <c r="B32" s="94"/>
      <c r="C32" s="138"/>
      <c r="D32" s="138"/>
      <c r="E32" s="140">
        <v>0</v>
      </c>
      <c r="F32" s="138"/>
      <c r="G32" s="131" t="s">
        <v>1</v>
      </c>
      <c r="H32" s="268"/>
      <c r="I32" s="131"/>
      <c r="J32" s="131"/>
      <c r="K32" s="131"/>
      <c r="L32" s="131"/>
      <c r="M32" s="131"/>
      <c r="N32" s="131"/>
      <c r="O32" s="131"/>
    </row>
    <row r="33" spans="1:15" s="251" customFormat="1" ht="20.25">
      <c r="A33" s="94" t="s">
        <v>17</v>
      </c>
      <c r="B33" s="94"/>
      <c r="C33" s="138"/>
      <c r="D33" s="138"/>
      <c r="E33" s="192">
        <v>4.15</v>
      </c>
      <c r="F33" s="138" t="s">
        <v>1</v>
      </c>
      <c r="G33" s="131" t="s">
        <v>1</v>
      </c>
      <c r="H33" s="268"/>
      <c r="I33" s="131"/>
      <c r="J33" s="131"/>
      <c r="K33" s="131"/>
      <c r="L33" s="131"/>
      <c r="M33" s="131"/>
      <c r="N33" s="131"/>
      <c r="O33" s="131"/>
    </row>
    <row r="34" spans="1:15" s="251" customFormat="1" ht="20.25">
      <c r="A34" s="94" t="s">
        <v>38</v>
      </c>
      <c r="B34" s="94"/>
      <c r="C34" s="138"/>
      <c r="D34" s="138"/>
      <c r="E34" s="140">
        <v>0</v>
      </c>
      <c r="F34" s="136"/>
      <c r="G34" s="131"/>
      <c r="H34" s="268"/>
      <c r="I34" s="131"/>
      <c r="J34" s="131"/>
      <c r="K34" s="131"/>
      <c r="L34" s="131"/>
      <c r="M34" s="131"/>
      <c r="N34" s="131"/>
      <c r="O34" s="131"/>
    </row>
    <row r="35" spans="1:15" s="251" customFormat="1" ht="20.25">
      <c r="A35" s="94" t="s">
        <v>52</v>
      </c>
      <c r="B35" s="94"/>
      <c r="C35" s="138"/>
      <c r="D35" s="138"/>
      <c r="E35" s="140">
        <v>0</v>
      </c>
      <c r="F35" s="135"/>
      <c r="G35" s="131" t="s">
        <v>1</v>
      </c>
      <c r="H35" s="268"/>
      <c r="I35" s="131"/>
      <c r="J35" s="131"/>
      <c r="K35" s="131"/>
      <c r="L35" s="131"/>
      <c r="M35" s="131"/>
      <c r="N35" s="131"/>
      <c r="O35" s="131"/>
    </row>
    <row r="36" spans="1:15" s="251" customFormat="1" ht="21" thickBot="1">
      <c r="A36" s="94" t="s">
        <v>18</v>
      </c>
      <c r="B36" s="94"/>
      <c r="C36" s="138"/>
      <c r="D36" s="138"/>
      <c r="E36" s="233">
        <v>0</v>
      </c>
      <c r="F36" s="135"/>
      <c r="G36" s="131" t="s">
        <v>1</v>
      </c>
      <c r="H36" s="268"/>
      <c r="I36" s="131"/>
      <c r="J36" s="131"/>
      <c r="K36" s="131"/>
      <c r="L36" s="131"/>
      <c r="M36" s="131"/>
      <c r="N36" s="131"/>
      <c r="O36" s="131"/>
    </row>
    <row r="37" spans="1:15" s="251" customFormat="1" ht="21" thickBot="1">
      <c r="A37" s="94"/>
      <c r="B37" s="94"/>
      <c r="C37" s="138"/>
      <c r="D37" s="138"/>
      <c r="E37" s="25">
        <f>SUM(E26:E36)</f>
        <v>49.45</v>
      </c>
      <c r="F37" s="135"/>
      <c r="G37" s="131"/>
      <c r="H37" s="268"/>
      <c r="I37" s="131"/>
      <c r="J37" s="131"/>
      <c r="K37" s="131"/>
      <c r="L37" s="131"/>
      <c r="M37" s="131"/>
      <c r="N37" s="131"/>
      <c r="O37" s="131"/>
    </row>
    <row r="38" spans="1:15" s="251" customFormat="1" ht="21" thickBot="1">
      <c r="A38" s="150"/>
      <c r="B38" s="150"/>
      <c r="C38" s="138"/>
      <c r="D38" s="151"/>
      <c r="E38" s="223"/>
      <c r="F38" s="46"/>
      <c r="G38" s="131"/>
      <c r="H38" s="268"/>
      <c r="I38" s="131"/>
      <c r="J38" s="131"/>
      <c r="K38" s="131"/>
      <c r="L38" s="131"/>
      <c r="M38" s="131"/>
      <c r="N38" s="131"/>
      <c r="O38" s="131"/>
    </row>
    <row r="39" spans="1:15" s="251" customFormat="1" ht="21" thickBot="1">
      <c r="A39" s="15" t="s">
        <v>19</v>
      </c>
      <c r="B39" s="24"/>
      <c r="C39" s="152"/>
      <c r="D39" s="132"/>
      <c r="E39" s="225"/>
      <c r="F39" s="18"/>
      <c r="G39" s="131" t="s">
        <v>1</v>
      </c>
      <c r="H39" s="268"/>
      <c r="I39" s="131"/>
      <c r="J39" s="131"/>
      <c r="K39" s="131"/>
      <c r="L39" s="131"/>
      <c r="M39" s="131"/>
      <c r="N39" s="131"/>
      <c r="O39" s="131"/>
    </row>
    <row r="40" spans="1:15" s="251" customFormat="1" ht="20.25">
      <c r="A40" s="132" t="s">
        <v>20</v>
      </c>
      <c r="B40" s="132"/>
      <c r="C40" s="23"/>
      <c r="D40" s="23" t="s">
        <v>1</v>
      </c>
      <c r="E40" s="234">
        <v>50.39</v>
      </c>
      <c r="F40" s="18"/>
      <c r="G40" s="131"/>
      <c r="H40" s="268"/>
      <c r="I40" s="131"/>
      <c r="J40" s="131"/>
      <c r="K40" s="131"/>
      <c r="L40" s="131"/>
      <c r="M40" s="131"/>
      <c r="N40" s="131"/>
      <c r="O40" s="131"/>
    </row>
    <row r="41" spans="1:15" s="251" customFormat="1" ht="20.25">
      <c r="A41" s="132" t="s">
        <v>39</v>
      </c>
      <c r="B41" s="132"/>
      <c r="C41" s="23"/>
      <c r="D41" s="23"/>
      <c r="E41" s="234">
        <v>6.66</v>
      </c>
      <c r="F41" s="18"/>
      <c r="G41" s="131"/>
      <c r="H41" s="268" t="s">
        <v>1</v>
      </c>
      <c r="I41" s="131"/>
      <c r="J41" s="131"/>
      <c r="K41" s="131"/>
      <c r="L41" s="131"/>
      <c r="M41" s="131"/>
      <c r="N41" s="131"/>
      <c r="O41" s="131"/>
    </row>
    <row r="42" spans="1:15" s="251" customFormat="1" ht="20.25">
      <c r="A42" s="132" t="s">
        <v>21</v>
      </c>
      <c r="B42" s="132"/>
      <c r="C42" s="23"/>
      <c r="D42" s="23"/>
      <c r="E42" s="140">
        <v>0</v>
      </c>
      <c r="F42" s="18"/>
      <c r="G42" s="131"/>
      <c r="H42" s="268"/>
      <c r="I42" s="131"/>
      <c r="J42" s="131"/>
      <c r="K42" s="131"/>
      <c r="L42" s="131"/>
      <c r="M42" s="131"/>
      <c r="N42" s="131"/>
      <c r="O42" s="131"/>
    </row>
    <row r="43" spans="1:15" s="251" customFormat="1" ht="20.25">
      <c r="A43" s="132" t="s">
        <v>22</v>
      </c>
      <c r="B43" s="132"/>
      <c r="C43" s="23"/>
      <c r="D43" s="23"/>
      <c r="E43" s="140">
        <v>0</v>
      </c>
      <c r="F43" s="18"/>
      <c r="G43" s="131"/>
      <c r="H43" s="268"/>
      <c r="I43" s="131"/>
      <c r="J43" s="131"/>
      <c r="K43" s="131"/>
      <c r="L43" s="131"/>
      <c r="M43" s="131"/>
      <c r="N43" s="131"/>
      <c r="O43" s="131"/>
    </row>
    <row r="44" spans="1:15" s="251" customFormat="1" ht="20.25">
      <c r="A44" s="132" t="s">
        <v>23</v>
      </c>
      <c r="B44" s="132"/>
      <c r="C44" s="23"/>
      <c r="D44" s="23"/>
      <c r="E44" s="140">
        <v>0</v>
      </c>
      <c r="F44" s="18"/>
      <c r="G44" s="131"/>
      <c r="H44" s="268"/>
      <c r="I44" s="131"/>
      <c r="J44" s="131"/>
      <c r="K44" s="131"/>
      <c r="L44" s="131"/>
      <c r="M44" s="131"/>
      <c r="N44" s="131"/>
      <c r="O44" s="131"/>
    </row>
    <row r="45" spans="1:15" s="251" customFormat="1" ht="21" customHeight="1">
      <c r="A45" s="132" t="s">
        <v>24</v>
      </c>
      <c r="B45" s="132"/>
      <c r="C45" s="23"/>
      <c r="D45" s="23"/>
      <c r="E45" s="147">
        <v>10.53</v>
      </c>
      <c r="F45" s="18" t="s">
        <v>1</v>
      </c>
      <c r="G45" s="131"/>
      <c r="H45" s="268"/>
      <c r="I45" s="131"/>
      <c r="J45" s="131"/>
      <c r="K45" s="131"/>
      <c r="L45" s="131"/>
      <c r="M45" s="131"/>
      <c r="N45" s="131"/>
      <c r="O45" s="131"/>
    </row>
    <row r="46" spans="1:15" s="251" customFormat="1" ht="21" customHeight="1">
      <c r="A46" s="132" t="s">
        <v>50</v>
      </c>
      <c r="B46" s="132"/>
      <c r="C46" s="23"/>
      <c r="D46" s="23"/>
      <c r="E46" s="147">
        <f>10.93+2.04</f>
        <v>12.969999999999999</v>
      </c>
      <c r="F46" s="18"/>
      <c r="G46" s="131"/>
      <c r="H46" s="268"/>
      <c r="I46" s="131"/>
      <c r="J46" s="131"/>
      <c r="K46" s="131"/>
      <c r="L46" s="131"/>
      <c r="M46" s="131"/>
      <c r="N46" s="131"/>
      <c r="O46" s="131"/>
    </row>
    <row r="47" spans="1:15" s="251" customFormat="1" ht="21" customHeight="1" thickBot="1">
      <c r="A47" s="132" t="s">
        <v>51</v>
      </c>
      <c r="B47" s="132"/>
      <c r="C47" s="23"/>
      <c r="D47" s="23"/>
      <c r="E47" s="147">
        <v>1.04</v>
      </c>
      <c r="F47" s="18"/>
      <c r="G47" s="131"/>
      <c r="H47" s="268"/>
      <c r="I47" s="131"/>
      <c r="J47" s="131"/>
      <c r="K47" s="131"/>
      <c r="L47" s="131"/>
      <c r="M47" s="131"/>
      <c r="N47" s="131"/>
      <c r="O47" s="131"/>
    </row>
    <row r="48" spans="1:15" s="251" customFormat="1" ht="21" customHeight="1" thickBot="1">
      <c r="A48" s="132" t="s">
        <v>1</v>
      </c>
      <c r="B48" s="132"/>
      <c r="C48" s="23"/>
      <c r="D48" s="23"/>
      <c r="E48" s="115">
        <f>SUM(E40:E47)</f>
        <v>81.59</v>
      </c>
      <c r="F48" s="18"/>
      <c r="G48" s="131"/>
      <c r="H48" s="268"/>
      <c r="I48" s="131"/>
      <c r="J48" s="131"/>
      <c r="K48" s="131"/>
      <c r="L48" s="131"/>
      <c r="M48" s="131"/>
      <c r="N48" s="131"/>
      <c r="O48" s="131"/>
    </row>
    <row r="49" spans="1:15" s="254" customFormat="1" ht="21" customHeight="1" thickBot="1">
      <c r="A49" s="132"/>
      <c r="B49" s="132"/>
      <c r="C49" s="23"/>
      <c r="D49" s="23"/>
      <c r="E49" s="223"/>
      <c r="F49" s="18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1:15" s="251" customFormat="1" ht="21" customHeight="1" thickBot="1">
      <c r="A50" s="15" t="s">
        <v>25</v>
      </c>
      <c r="B50" s="24"/>
      <c r="C50" s="50"/>
      <c r="D50" s="24"/>
      <c r="E50" s="52">
        <f>E22+E48</f>
        <v>779.48</v>
      </c>
      <c r="F50" s="18"/>
      <c r="G50" s="131"/>
      <c r="H50" s="268"/>
      <c r="I50" s="131"/>
      <c r="J50" s="131"/>
      <c r="K50" s="131"/>
      <c r="L50" s="131"/>
      <c r="M50" s="131"/>
      <c r="N50" s="131"/>
      <c r="O50" s="131"/>
    </row>
    <row r="51" spans="1:15" s="251" customFormat="1" ht="18.75" customHeight="1">
      <c r="A51" s="132"/>
      <c r="B51" s="132"/>
      <c r="C51" s="23"/>
      <c r="D51" s="23"/>
      <c r="E51" s="26"/>
      <c r="F51" s="18"/>
      <c r="G51" s="131"/>
      <c r="H51" s="268"/>
      <c r="I51" s="131"/>
      <c r="J51" s="131"/>
      <c r="K51" s="131"/>
      <c r="L51" s="131"/>
      <c r="M51" s="131"/>
      <c r="N51" s="131"/>
      <c r="O51" s="131"/>
    </row>
    <row r="52" spans="1:15" ht="20.25">
      <c r="A52" s="132"/>
      <c r="B52" s="132"/>
      <c r="C52" s="132"/>
      <c r="D52" s="132"/>
      <c r="E52" s="26"/>
      <c r="F52" s="128"/>
      <c r="G52" s="94"/>
      <c r="H52" s="94"/>
      <c r="I52" s="94"/>
      <c r="J52" s="94"/>
      <c r="K52" s="94"/>
      <c r="L52" s="94"/>
      <c r="M52" s="94"/>
      <c r="N52" s="94"/>
      <c r="O52" s="94"/>
    </row>
    <row r="53" spans="1:15" ht="20.25">
      <c r="A53" s="155" t="s">
        <v>26</v>
      </c>
      <c r="B53" s="155"/>
      <c r="C53" s="132"/>
      <c r="D53" s="132"/>
      <c r="E53" s="57">
        <f>B100</f>
        <v>3635.48</v>
      </c>
      <c r="F53" s="58">
        <v>1</v>
      </c>
      <c r="G53" s="94"/>
      <c r="H53" s="94"/>
      <c r="I53" s="94"/>
      <c r="J53" s="94"/>
      <c r="K53" s="94"/>
      <c r="L53" s="94"/>
      <c r="M53" s="94"/>
      <c r="N53" s="94"/>
      <c r="O53" s="94"/>
    </row>
    <row r="54" spans="1:15" ht="20.25">
      <c r="A54" s="156" t="s">
        <v>27</v>
      </c>
      <c r="B54" s="156"/>
      <c r="C54" s="157"/>
      <c r="D54" s="158"/>
      <c r="E54" s="62">
        <f>E50</f>
        <v>779.48</v>
      </c>
      <c r="F54" s="58">
        <f>E54/E53</f>
        <v>0.21440910141164304</v>
      </c>
      <c r="G54" s="94"/>
      <c r="H54" s="94"/>
      <c r="I54" s="94"/>
      <c r="J54" s="94"/>
      <c r="K54" s="94"/>
      <c r="L54" s="94"/>
      <c r="M54" s="94"/>
      <c r="N54" s="94"/>
      <c r="O54" s="94"/>
    </row>
    <row r="55" spans="1:15" ht="20.25">
      <c r="A55" s="24" t="s">
        <v>28</v>
      </c>
      <c r="B55" s="24"/>
      <c r="C55" s="159"/>
      <c r="D55" s="159"/>
      <c r="E55" s="62">
        <f>E8</f>
        <v>2913.57</v>
      </c>
      <c r="F55" s="58">
        <f>F53-F54</f>
        <v>0.785590898588357</v>
      </c>
      <c r="G55" s="94"/>
      <c r="H55" s="94"/>
      <c r="I55" s="94"/>
      <c r="J55" s="94"/>
      <c r="K55" s="94"/>
      <c r="L55" s="94"/>
      <c r="M55" s="94"/>
      <c r="N55" s="94"/>
      <c r="O55" s="94"/>
    </row>
    <row r="56" spans="1:15" ht="20.25">
      <c r="A56" s="160"/>
      <c r="B56" s="160"/>
      <c r="C56" s="161"/>
      <c r="D56" s="162"/>
      <c r="E56" s="103"/>
      <c r="F56" s="163"/>
      <c r="G56" s="94"/>
      <c r="H56" s="94"/>
      <c r="I56" s="94"/>
      <c r="J56" s="94"/>
      <c r="K56" s="94"/>
      <c r="L56" s="94"/>
      <c r="M56" s="94"/>
      <c r="N56" s="94"/>
      <c r="O56" s="94"/>
    </row>
    <row r="57" spans="1:15" s="251" customFormat="1" ht="20.25">
      <c r="A57" s="107" t="s">
        <v>43</v>
      </c>
      <c r="B57" s="134" t="s">
        <v>1</v>
      </c>
      <c r="C57" s="135"/>
      <c r="D57" s="136"/>
      <c r="E57" s="57">
        <v>1744.55</v>
      </c>
      <c r="F57" s="207"/>
      <c r="G57" s="131"/>
      <c r="H57" s="271"/>
      <c r="I57" s="131"/>
      <c r="J57" s="131"/>
      <c r="K57" s="131"/>
      <c r="L57" s="131"/>
      <c r="M57" s="131"/>
      <c r="N57" s="131"/>
      <c r="O57" s="131"/>
    </row>
    <row r="58" spans="1:15" ht="20.25">
      <c r="A58" s="160"/>
      <c r="B58" s="160"/>
      <c r="C58" s="161"/>
      <c r="D58" s="164"/>
      <c r="E58" s="208"/>
      <c r="F58" s="209"/>
      <c r="G58" s="94"/>
      <c r="H58" s="94"/>
      <c r="I58" s="94"/>
      <c r="J58" s="94"/>
      <c r="K58" s="94"/>
      <c r="L58" s="94"/>
      <c r="M58" s="94"/>
      <c r="N58" s="94"/>
      <c r="O58" s="94"/>
    </row>
    <row r="59" spans="1:15" s="251" customFormat="1" ht="20.25">
      <c r="A59" s="165" t="s">
        <v>29</v>
      </c>
      <c r="B59" s="165"/>
      <c r="C59" s="23"/>
      <c r="D59" s="23"/>
      <c r="E59" s="210"/>
      <c r="F59" s="70">
        <v>0</v>
      </c>
      <c r="G59" s="131"/>
      <c r="H59" s="268"/>
      <c r="I59" s="131"/>
      <c r="J59" s="131"/>
      <c r="K59" s="131"/>
      <c r="L59" s="131"/>
      <c r="M59" s="131"/>
      <c r="N59" s="131"/>
      <c r="O59" s="131"/>
    </row>
    <row r="60" spans="1:15" ht="20.25">
      <c r="A60" s="167"/>
      <c r="B60" s="167"/>
      <c r="C60" s="168"/>
      <c r="D60" s="169"/>
      <c r="E60" s="208"/>
      <c r="F60" s="109"/>
      <c r="G60" s="170"/>
      <c r="H60" s="94"/>
      <c r="I60" s="94"/>
      <c r="J60" s="94"/>
      <c r="K60" s="94"/>
      <c r="L60" s="94"/>
      <c r="M60" s="94"/>
      <c r="N60" s="94"/>
      <c r="O60" s="94"/>
    </row>
    <row r="61" spans="1:15" ht="20.25">
      <c r="A61" s="171" t="s">
        <v>30</v>
      </c>
      <c r="B61" s="171"/>
      <c r="C61" s="172"/>
      <c r="D61" s="173"/>
      <c r="E61" s="229"/>
      <c r="F61" s="81">
        <v>0</v>
      </c>
      <c r="G61" s="170"/>
      <c r="H61" s="177"/>
      <c r="I61" s="94"/>
      <c r="J61" s="94"/>
      <c r="K61" s="94"/>
      <c r="L61" s="94"/>
      <c r="M61" s="94"/>
      <c r="N61" s="94"/>
      <c r="O61" s="94"/>
    </row>
    <row r="62" spans="1:15" ht="20.25">
      <c r="A62" s="171" t="s">
        <v>31</v>
      </c>
      <c r="B62" s="171"/>
      <c r="C62" s="175"/>
      <c r="D62" s="176"/>
      <c r="E62" s="208"/>
      <c r="F62" s="81">
        <v>0</v>
      </c>
      <c r="G62" s="94"/>
      <c r="H62" s="94"/>
      <c r="I62" s="94"/>
      <c r="J62" s="94"/>
      <c r="K62" s="94"/>
      <c r="L62" s="94"/>
      <c r="M62" s="94"/>
      <c r="N62" s="94"/>
      <c r="O62" s="94"/>
    </row>
    <row r="63" spans="1:15" ht="20.25">
      <c r="A63" s="171" t="s">
        <v>44</v>
      </c>
      <c r="B63" s="171"/>
      <c r="C63" s="175" t="s">
        <v>1</v>
      </c>
      <c r="D63" s="176"/>
      <c r="E63" s="208"/>
      <c r="F63" s="109"/>
      <c r="G63" s="94"/>
      <c r="H63" s="94"/>
      <c r="I63" s="94"/>
      <c r="J63" s="94"/>
      <c r="K63" s="94"/>
      <c r="L63" s="94"/>
      <c r="M63" s="94"/>
      <c r="N63" s="94"/>
      <c r="O63" s="94"/>
    </row>
    <row r="64" spans="1:15" ht="21" thickBot="1">
      <c r="A64" s="94"/>
      <c r="B64" s="94"/>
      <c r="C64" s="94"/>
      <c r="D64" s="94"/>
      <c r="E64" s="94"/>
      <c r="F64" s="177"/>
      <c r="G64" s="94"/>
      <c r="H64" s="94"/>
      <c r="I64" s="94"/>
      <c r="J64" s="94"/>
      <c r="K64" s="94"/>
      <c r="L64" s="94"/>
      <c r="M64" s="94"/>
      <c r="N64" s="94"/>
      <c r="O64" s="94"/>
    </row>
    <row r="65" spans="1:15" ht="20.25">
      <c r="A65" s="258" t="s">
        <v>0</v>
      </c>
      <c r="B65" s="259"/>
      <c r="C65" s="260"/>
      <c r="D65" s="260"/>
      <c r="E65" s="261"/>
      <c r="F65" s="262"/>
      <c r="G65" s="94"/>
      <c r="H65" s="94"/>
      <c r="I65" s="94"/>
      <c r="J65" s="94"/>
      <c r="K65" s="94"/>
      <c r="L65" s="94"/>
      <c r="M65" s="94"/>
      <c r="N65" s="94"/>
      <c r="O65" s="94"/>
    </row>
    <row r="66" spans="1:15" ht="21" thickBot="1">
      <c r="A66" s="263" t="s">
        <v>62</v>
      </c>
      <c r="B66" s="264"/>
      <c r="C66" s="265"/>
      <c r="D66" s="265"/>
      <c r="E66" s="266"/>
      <c r="F66" s="267"/>
      <c r="G66" s="94"/>
      <c r="H66" s="94"/>
      <c r="I66" s="94"/>
      <c r="J66" s="94"/>
      <c r="K66" s="94"/>
      <c r="L66" s="94"/>
      <c r="M66" s="94"/>
      <c r="N66" s="94"/>
      <c r="O66" s="94"/>
    </row>
    <row r="67" spans="1:15" ht="20.25">
      <c r="A67" s="94"/>
      <c r="B67" s="94"/>
      <c r="C67" s="94"/>
      <c r="D67" s="94"/>
      <c r="E67" s="94"/>
      <c r="F67" s="177"/>
      <c r="G67" s="94" t="s">
        <v>1</v>
      </c>
      <c r="H67" s="94"/>
      <c r="I67" s="94"/>
      <c r="J67" s="94"/>
      <c r="K67" s="94"/>
      <c r="L67" s="94"/>
      <c r="M67" s="94"/>
      <c r="N67" s="94"/>
      <c r="O67" s="94"/>
    </row>
    <row r="68" spans="1:15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  <c r="H68" s="94"/>
      <c r="I68" s="94"/>
      <c r="J68" s="94"/>
      <c r="K68" s="94"/>
      <c r="L68" s="94"/>
      <c r="M68" s="94"/>
      <c r="N68" s="94"/>
      <c r="O68" s="94"/>
    </row>
    <row r="69" spans="1:15" ht="20.25">
      <c r="A69" s="180">
        <v>40360</v>
      </c>
      <c r="B69" s="197">
        <v>160.61</v>
      </c>
      <c r="C69" s="194">
        <v>17.49</v>
      </c>
      <c r="D69" s="198">
        <v>80</v>
      </c>
      <c r="E69" s="198">
        <v>20</v>
      </c>
      <c r="F69" s="198">
        <v>1</v>
      </c>
      <c r="G69" s="182"/>
      <c r="H69" s="94"/>
      <c r="I69" s="94"/>
      <c r="J69" s="94"/>
      <c r="K69" s="94"/>
      <c r="L69" s="94"/>
      <c r="M69" s="94"/>
      <c r="N69" s="94"/>
      <c r="O69" s="94"/>
    </row>
    <row r="70" spans="1:15" ht="20.25">
      <c r="A70" s="180">
        <v>40361</v>
      </c>
      <c r="B70" s="197">
        <v>150.27</v>
      </c>
      <c r="C70" s="195">
        <v>34.74</v>
      </c>
      <c r="D70" s="198">
        <v>94</v>
      </c>
      <c r="E70" s="198">
        <v>16</v>
      </c>
      <c r="F70" s="198">
        <v>1</v>
      </c>
      <c r="G70" s="182"/>
      <c r="H70" s="94"/>
      <c r="I70" s="94"/>
      <c r="J70" s="94"/>
      <c r="K70" s="94"/>
      <c r="L70" s="94"/>
      <c r="M70" s="94"/>
      <c r="N70" s="94"/>
      <c r="O70" s="94"/>
    </row>
    <row r="71" spans="1:15" ht="20.25">
      <c r="A71" s="180">
        <v>40362</v>
      </c>
      <c r="B71" s="197">
        <v>57.39</v>
      </c>
      <c r="C71" s="195">
        <v>12.96</v>
      </c>
      <c r="D71" s="198">
        <v>100</v>
      </c>
      <c r="E71" s="198">
        <v>4</v>
      </c>
      <c r="F71" s="198">
        <v>1</v>
      </c>
      <c r="G71" s="182"/>
      <c r="H71" s="94"/>
      <c r="I71" s="94"/>
      <c r="J71" s="94"/>
      <c r="K71" s="94"/>
      <c r="L71" s="94"/>
      <c r="M71" s="94"/>
      <c r="N71" s="94"/>
      <c r="O71" s="94"/>
    </row>
    <row r="72" spans="1:15" ht="20.25">
      <c r="A72" s="180">
        <v>40363</v>
      </c>
      <c r="B72" s="203">
        <v>0</v>
      </c>
      <c r="C72" s="203">
        <v>0</v>
      </c>
      <c r="D72" s="203">
        <v>0</v>
      </c>
      <c r="E72" s="203">
        <v>0</v>
      </c>
      <c r="F72" s="203">
        <v>0</v>
      </c>
      <c r="G72" s="182"/>
      <c r="H72" s="94"/>
      <c r="I72" s="94"/>
      <c r="J72" s="94"/>
      <c r="K72" s="94"/>
      <c r="L72" s="94"/>
      <c r="M72" s="94"/>
      <c r="N72" s="94"/>
      <c r="O72" s="94"/>
    </row>
    <row r="73" spans="1:15" ht="20.25">
      <c r="A73" s="180">
        <v>40364</v>
      </c>
      <c r="B73" s="197">
        <v>46.63</v>
      </c>
      <c r="C73" s="203">
        <v>0</v>
      </c>
      <c r="D73" s="203">
        <v>0</v>
      </c>
      <c r="E73" s="198">
        <v>6</v>
      </c>
      <c r="F73" s="203">
        <v>0</v>
      </c>
      <c r="G73" s="182"/>
      <c r="H73" s="94"/>
      <c r="I73" s="94"/>
      <c r="J73" s="94"/>
      <c r="K73" s="94"/>
      <c r="L73" s="94"/>
      <c r="M73" s="94"/>
      <c r="N73" s="94"/>
      <c r="O73" s="94"/>
    </row>
    <row r="74" spans="1:15" ht="20.25">
      <c r="A74" s="180">
        <v>40365</v>
      </c>
      <c r="B74" s="197">
        <v>153.17</v>
      </c>
      <c r="C74" s="195">
        <v>29.38</v>
      </c>
      <c r="D74" s="198">
        <v>100</v>
      </c>
      <c r="E74" s="198">
        <v>13</v>
      </c>
      <c r="F74" s="198">
        <v>1</v>
      </c>
      <c r="G74" s="182"/>
      <c r="H74" s="94"/>
      <c r="I74" s="94"/>
      <c r="J74" s="94"/>
      <c r="K74" s="94"/>
      <c r="L74" s="94"/>
      <c r="M74" s="94"/>
      <c r="N74" s="94"/>
      <c r="O74" s="94"/>
    </row>
    <row r="75" spans="1:15" ht="20.25">
      <c r="A75" s="180">
        <v>40366</v>
      </c>
      <c r="B75" s="197">
        <v>155.25</v>
      </c>
      <c r="C75" s="195">
        <v>29.07</v>
      </c>
      <c r="D75" s="198">
        <v>91</v>
      </c>
      <c r="E75" s="198">
        <v>14</v>
      </c>
      <c r="F75" s="198">
        <v>2</v>
      </c>
      <c r="G75" s="182"/>
      <c r="H75" s="94"/>
      <c r="I75" s="94"/>
      <c r="J75" s="94"/>
      <c r="K75" s="94"/>
      <c r="L75" s="94"/>
      <c r="M75" s="94"/>
      <c r="N75" s="94"/>
      <c r="O75" s="94"/>
    </row>
    <row r="76" spans="1:15" ht="20.25">
      <c r="A76" s="180">
        <v>40367</v>
      </c>
      <c r="B76" s="197">
        <v>147.11</v>
      </c>
      <c r="C76" s="195">
        <v>29.99</v>
      </c>
      <c r="D76" s="198">
        <v>84</v>
      </c>
      <c r="E76" s="198">
        <v>14</v>
      </c>
      <c r="F76" s="198">
        <v>1</v>
      </c>
      <c r="G76" s="182"/>
      <c r="H76" s="94"/>
      <c r="I76" s="94"/>
      <c r="J76" s="94"/>
      <c r="K76" s="94"/>
      <c r="L76" s="94"/>
      <c r="M76" s="94"/>
      <c r="N76" s="94"/>
      <c r="O76" s="94"/>
    </row>
    <row r="77" spans="1:15" ht="20.25">
      <c r="A77" s="180">
        <v>40368</v>
      </c>
      <c r="B77" s="197">
        <v>215.97</v>
      </c>
      <c r="C77" s="195">
        <v>56.41</v>
      </c>
      <c r="D77" s="198">
        <v>109</v>
      </c>
      <c r="E77" s="198">
        <v>26</v>
      </c>
      <c r="F77" s="198">
        <v>2</v>
      </c>
      <c r="G77" s="182"/>
      <c r="H77" s="94" t="s">
        <v>1</v>
      </c>
      <c r="I77" s="94"/>
      <c r="J77" s="94"/>
      <c r="K77" s="94"/>
      <c r="L77" s="94"/>
      <c r="M77" s="94"/>
      <c r="N77" s="94"/>
      <c r="O77" s="94"/>
    </row>
    <row r="78" spans="1:15" ht="20.25">
      <c r="A78" s="180">
        <v>40369</v>
      </c>
      <c r="B78" s="197">
        <v>49.51</v>
      </c>
      <c r="C78" s="195">
        <v>15.4</v>
      </c>
      <c r="D78" s="198">
        <v>73</v>
      </c>
      <c r="E78" s="198">
        <v>3</v>
      </c>
      <c r="F78" s="203">
        <v>0</v>
      </c>
      <c r="G78" s="182"/>
      <c r="H78" s="94"/>
      <c r="I78" s="94"/>
      <c r="J78" s="94"/>
      <c r="K78" s="94"/>
      <c r="L78" s="94"/>
      <c r="M78" s="94"/>
      <c r="N78" s="94"/>
      <c r="O78" s="94"/>
    </row>
    <row r="79" spans="1:15" ht="20.25">
      <c r="A79" s="180">
        <v>40370</v>
      </c>
      <c r="B79" s="197">
        <v>16.2</v>
      </c>
      <c r="C79" s="195">
        <v>2.16</v>
      </c>
      <c r="D79" s="198">
        <v>77</v>
      </c>
      <c r="E79" s="203">
        <v>0</v>
      </c>
      <c r="F79" s="203">
        <v>0</v>
      </c>
      <c r="G79" s="182"/>
      <c r="H79" s="94"/>
      <c r="I79" s="94"/>
      <c r="J79" s="94"/>
      <c r="K79" s="94"/>
      <c r="L79" s="94"/>
      <c r="M79" s="94"/>
      <c r="N79" s="94"/>
      <c r="O79" s="94"/>
    </row>
    <row r="80" spans="1:15" ht="20.25">
      <c r="A80" s="180">
        <v>40371</v>
      </c>
      <c r="B80" s="197">
        <v>128.28</v>
      </c>
      <c r="C80" s="195">
        <v>24.45</v>
      </c>
      <c r="D80" s="203">
        <v>0</v>
      </c>
      <c r="E80" s="198">
        <v>25</v>
      </c>
      <c r="F80" s="198">
        <v>2</v>
      </c>
      <c r="G80" s="182"/>
      <c r="H80" s="94"/>
      <c r="I80" s="94"/>
      <c r="J80" s="94"/>
      <c r="K80" s="94"/>
      <c r="L80" s="94"/>
      <c r="M80" s="94"/>
      <c r="N80" s="94"/>
      <c r="O80" s="94"/>
    </row>
    <row r="81" spans="1:15" ht="20.25">
      <c r="A81" s="180">
        <v>40372</v>
      </c>
      <c r="B81" s="197">
        <v>191.06</v>
      </c>
      <c r="C81" s="195">
        <v>49.61</v>
      </c>
      <c r="D81" s="198">
        <v>129</v>
      </c>
      <c r="E81" s="198">
        <v>16</v>
      </c>
      <c r="F81" s="198">
        <v>1</v>
      </c>
      <c r="G81" s="182"/>
      <c r="H81" s="94"/>
      <c r="I81" s="94"/>
      <c r="J81" s="94"/>
      <c r="K81" s="94"/>
      <c r="L81" s="94"/>
      <c r="M81" s="94"/>
      <c r="N81" s="94"/>
      <c r="O81" s="94"/>
    </row>
    <row r="82" spans="1:15" ht="20.25">
      <c r="A82" s="180">
        <v>40373</v>
      </c>
      <c r="B82" s="197">
        <v>197.79</v>
      </c>
      <c r="C82" s="195">
        <v>39.72</v>
      </c>
      <c r="D82" s="198">
        <v>96</v>
      </c>
      <c r="E82" s="198">
        <v>13</v>
      </c>
      <c r="F82" s="198">
        <v>2</v>
      </c>
      <c r="G82" s="182"/>
      <c r="H82" s="94"/>
      <c r="I82" s="94"/>
      <c r="J82" s="94"/>
      <c r="K82" s="94"/>
      <c r="L82" s="94"/>
      <c r="M82" s="94"/>
      <c r="N82" s="94"/>
      <c r="O82" s="94"/>
    </row>
    <row r="83" spans="1:15" ht="20.25">
      <c r="A83" s="180">
        <v>40374</v>
      </c>
      <c r="B83" s="197">
        <v>219.85</v>
      </c>
      <c r="C83" s="195">
        <v>32.86</v>
      </c>
      <c r="D83" s="198">
        <v>92</v>
      </c>
      <c r="E83" s="198">
        <v>22</v>
      </c>
      <c r="F83" s="198">
        <v>1</v>
      </c>
      <c r="G83" s="182"/>
      <c r="H83" s="94"/>
      <c r="I83" s="94"/>
      <c r="J83" s="94"/>
      <c r="K83" s="94"/>
      <c r="L83" s="94"/>
      <c r="M83" s="94"/>
      <c r="N83" s="94"/>
      <c r="O83" s="94"/>
    </row>
    <row r="84" spans="1:15" ht="20.25">
      <c r="A84" s="180">
        <v>40375</v>
      </c>
      <c r="B84" s="197">
        <v>200.01</v>
      </c>
      <c r="C84" s="195">
        <v>48.64</v>
      </c>
      <c r="D84" s="198">
        <v>68</v>
      </c>
      <c r="E84" s="198">
        <v>18</v>
      </c>
      <c r="F84" s="198">
        <v>5</v>
      </c>
      <c r="G84" s="182"/>
      <c r="H84" s="94"/>
      <c r="I84" s="94"/>
      <c r="J84" s="94"/>
      <c r="K84" s="94"/>
      <c r="L84" s="94"/>
      <c r="M84" s="94"/>
      <c r="N84" s="94"/>
      <c r="O84" s="94"/>
    </row>
    <row r="85" spans="1:15" ht="20.25">
      <c r="A85" s="180">
        <v>40376</v>
      </c>
      <c r="B85" s="197">
        <v>52.08</v>
      </c>
      <c r="C85" s="195">
        <v>21.77</v>
      </c>
      <c r="D85" s="198">
        <v>81</v>
      </c>
      <c r="E85" s="198">
        <v>3</v>
      </c>
      <c r="F85" s="203">
        <v>0</v>
      </c>
      <c r="G85" s="182"/>
      <c r="H85" s="94"/>
      <c r="I85" s="94"/>
      <c r="J85" s="94"/>
      <c r="K85" s="94"/>
      <c r="L85" s="94"/>
      <c r="M85" s="94"/>
      <c r="N85" s="94"/>
      <c r="O85" s="94"/>
    </row>
    <row r="86" spans="1:15" ht="20.25">
      <c r="A86" s="180">
        <v>40377</v>
      </c>
      <c r="B86" s="197">
        <v>13.57</v>
      </c>
      <c r="C86" s="195">
        <v>1.84</v>
      </c>
      <c r="D86" s="198">
        <v>78</v>
      </c>
      <c r="E86" s="203">
        <v>0</v>
      </c>
      <c r="F86" s="203">
        <v>0</v>
      </c>
      <c r="G86" s="182"/>
      <c r="H86" s="94"/>
      <c r="I86" s="94"/>
      <c r="J86" s="94"/>
      <c r="K86" s="94"/>
      <c r="L86" s="94"/>
      <c r="M86" s="94"/>
      <c r="N86" s="94"/>
      <c r="O86" s="94"/>
    </row>
    <row r="87" spans="1:15" ht="20.25">
      <c r="A87" s="180">
        <v>40378</v>
      </c>
      <c r="B87" s="197">
        <v>119.96</v>
      </c>
      <c r="C87" s="195">
        <v>14.14</v>
      </c>
      <c r="D87" s="203">
        <v>0</v>
      </c>
      <c r="E87" s="198">
        <v>21</v>
      </c>
      <c r="F87" s="198">
        <v>3</v>
      </c>
      <c r="G87" s="182"/>
      <c r="H87" s="94"/>
      <c r="I87" s="94"/>
      <c r="J87" s="94"/>
      <c r="K87" s="94"/>
      <c r="L87" s="94"/>
      <c r="M87" s="94"/>
      <c r="N87" s="94"/>
      <c r="O87" s="94"/>
    </row>
    <row r="88" spans="1:15" ht="20.25">
      <c r="A88" s="180">
        <v>40379</v>
      </c>
      <c r="B88" s="197">
        <v>165.42</v>
      </c>
      <c r="C88" s="195">
        <v>49.01</v>
      </c>
      <c r="D88" s="198">
        <v>124</v>
      </c>
      <c r="E88" s="198">
        <v>11</v>
      </c>
      <c r="F88" s="203">
        <v>0</v>
      </c>
      <c r="G88" s="182"/>
      <c r="H88" s="94"/>
      <c r="I88" s="94"/>
      <c r="J88" s="94"/>
      <c r="K88" s="94"/>
      <c r="L88" s="94"/>
      <c r="M88" s="94"/>
      <c r="N88" s="94"/>
      <c r="O88" s="94"/>
    </row>
    <row r="89" spans="1:15" ht="20.25">
      <c r="A89" s="180">
        <v>40380</v>
      </c>
      <c r="B89" s="197">
        <v>102.13</v>
      </c>
      <c r="C89" s="195">
        <v>36.33</v>
      </c>
      <c r="D89" s="198">
        <v>76</v>
      </c>
      <c r="E89" s="198">
        <v>14</v>
      </c>
      <c r="F89" s="198">
        <v>2</v>
      </c>
      <c r="G89" s="182"/>
      <c r="H89" s="94"/>
      <c r="I89" s="94"/>
      <c r="J89" s="94"/>
      <c r="K89" s="94"/>
      <c r="L89" s="94"/>
      <c r="M89" s="94"/>
      <c r="N89" s="94"/>
      <c r="O89" s="94"/>
    </row>
    <row r="90" spans="1:15" ht="20.25">
      <c r="A90" s="180">
        <v>40381</v>
      </c>
      <c r="B90" s="197">
        <v>165.3</v>
      </c>
      <c r="C90" s="195">
        <v>29.31</v>
      </c>
      <c r="D90" s="198">
        <v>90</v>
      </c>
      <c r="E90" s="198">
        <v>23</v>
      </c>
      <c r="F90" s="203">
        <v>0</v>
      </c>
      <c r="G90" s="182"/>
      <c r="H90" s="94"/>
      <c r="I90" s="94"/>
      <c r="J90" s="94"/>
      <c r="K90" s="94"/>
      <c r="L90" s="94"/>
      <c r="M90" s="94"/>
      <c r="N90" s="94"/>
      <c r="O90" s="94"/>
    </row>
    <row r="91" spans="1:15" ht="20.25">
      <c r="A91" s="180">
        <v>40382</v>
      </c>
      <c r="B91" s="197">
        <v>152.09</v>
      </c>
      <c r="C91" s="195">
        <v>42.43</v>
      </c>
      <c r="D91" s="198">
        <v>113</v>
      </c>
      <c r="E91" s="198">
        <v>19</v>
      </c>
      <c r="F91" s="198">
        <v>2</v>
      </c>
      <c r="G91" s="182" t="s">
        <v>1</v>
      </c>
      <c r="H91" s="94"/>
      <c r="I91" s="94"/>
      <c r="J91" s="94"/>
      <c r="K91" s="94"/>
      <c r="L91" s="94"/>
      <c r="M91" s="94"/>
      <c r="N91" s="94"/>
      <c r="O91" s="94"/>
    </row>
    <row r="92" spans="1:15" ht="20.25">
      <c r="A92" s="180">
        <v>40383</v>
      </c>
      <c r="B92" s="197">
        <v>67.28</v>
      </c>
      <c r="C92" s="195">
        <v>20.04</v>
      </c>
      <c r="D92" s="198">
        <v>124</v>
      </c>
      <c r="E92" s="198">
        <v>2</v>
      </c>
      <c r="F92" s="198">
        <v>3</v>
      </c>
      <c r="G92" s="182"/>
      <c r="H92" s="94"/>
      <c r="I92" s="94"/>
      <c r="J92" s="94"/>
      <c r="K92" s="94"/>
      <c r="L92" s="94"/>
      <c r="M92" s="94"/>
      <c r="N92" s="94"/>
      <c r="O92" s="94"/>
    </row>
    <row r="93" spans="1:15" ht="20.25">
      <c r="A93" s="180">
        <v>40384</v>
      </c>
      <c r="B93" s="197">
        <v>17.97</v>
      </c>
      <c r="C93" s="195">
        <v>3.04</v>
      </c>
      <c r="D93" s="198">
        <v>86</v>
      </c>
      <c r="E93" s="203">
        <v>0</v>
      </c>
      <c r="F93" s="203">
        <v>0</v>
      </c>
      <c r="G93" s="182"/>
      <c r="H93" s="94"/>
      <c r="I93" s="94"/>
      <c r="J93" s="94"/>
      <c r="K93" s="94"/>
      <c r="L93" s="94"/>
      <c r="M93" s="94"/>
      <c r="N93" s="94"/>
      <c r="O93" s="94"/>
    </row>
    <row r="94" spans="1:15" ht="20.25">
      <c r="A94" s="180">
        <v>40385</v>
      </c>
      <c r="B94" s="197">
        <v>88.64</v>
      </c>
      <c r="C94" s="195">
        <v>7.19</v>
      </c>
      <c r="D94" s="203">
        <v>0</v>
      </c>
      <c r="E94" s="198">
        <v>15</v>
      </c>
      <c r="F94" s="198">
        <v>1</v>
      </c>
      <c r="G94" s="182"/>
      <c r="H94" s="94"/>
      <c r="I94" s="94"/>
      <c r="J94" s="94"/>
      <c r="K94" s="94"/>
      <c r="L94" s="94"/>
      <c r="M94" s="94"/>
      <c r="N94" s="94"/>
      <c r="O94" s="94"/>
    </row>
    <row r="95" spans="1:15" ht="20.25">
      <c r="A95" s="180">
        <v>40386</v>
      </c>
      <c r="B95" s="197">
        <v>80.76</v>
      </c>
      <c r="C95" s="195">
        <v>29.52</v>
      </c>
      <c r="D95" s="198">
        <v>93</v>
      </c>
      <c r="E95" s="198">
        <v>14</v>
      </c>
      <c r="F95" s="203">
        <v>0</v>
      </c>
      <c r="G95" s="182"/>
      <c r="H95" s="94"/>
      <c r="I95" s="94"/>
      <c r="J95" s="94"/>
      <c r="K95" s="94"/>
      <c r="L95" s="94"/>
      <c r="M95" s="94"/>
      <c r="N95" s="94"/>
      <c r="O95" s="94"/>
    </row>
    <row r="96" spans="1:15" ht="20.25">
      <c r="A96" s="180">
        <v>40387</v>
      </c>
      <c r="B96" s="197">
        <v>143.57</v>
      </c>
      <c r="C96" s="195">
        <v>33.44</v>
      </c>
      <c r="D96" s="198">
        <v>93</v>
      </c>
      <c r="E96" s="198">
        <v>14</v>
      </c>
      <c r="F96" s="198">
        <v>5</v>
      </c>
      <c r="G96" s="182"/>
      <c r="H96" s="94"/>
      <c r="I96" s="94"/>
      <c r="J96" s="94"/>
      <c r="K96" s="94"/>
      <c r="L96" s="94"/>
      <c r="M96" s="94"/>
      <c r="N96" s="94"/>
      <c r="O96" s="94"/>
    </row>
    <row r="97" spans="1:15" ht="20.25">
      <c r="A97" s="180">
        <v>40388</v>
      </c>
      <c r="B97" s="197">
        <v>176.58</v>
      </c>
      <c r="C97" s="195">
        <v>61.42</v>
      </c>
      <c r="D97" s="198">
        <v>68</v>
      </c>
      <c r="E97" s="198">
        <v>26</v>
      </c>
      <c r="F97" s="198">
        <v>1</v>
      </c>
      <c r="G97" s="182"/>
      <c r="H97" s="94"/>
      <c r="I97" s="94"/>
      <c r="J97" s="94"/>
      <c r="K97" s="94"/>
      <c r="L97" s="94"/>
      <c r="M97" s="94"/>
      <c r="N97" s="94"/>
      <c r="O97" s="94"/>
    </row>
    <row r="98" spans="1:15" ht="20.25">
      <c r="A98" s="180">
        <v>40389</v>
      </c>
      <c r="B98" s="197">
        <v>148.37</v>
      </c>
      <c r="C98" s="211">
        <v>58.41</v>
      </c>
      <c r="D98" s="198">
        <v>93</v>
      </c>
      <c r="E98" s="198">
        <v>21</v>
      </c>
      <c r="F98" s="198">
        <v>1</v>
      </c>
      <c r="G98" s="182"/>
      <c r="H98" s="94"/>
      <c r="I98" s="94"/>
      <c r="J98" s="94"/>
      <c r="K98" s="94"/>
      <c r="L98" s="94"/>
      <c r="M98" s="94"/>
      <c r="N98" s="94"/>
      <c r="O98" s="94"/>
    </row>
    <row r="99" spans="1:15" ht="20.25">
      <c r="A99" s="180">
        <v>40390</v>
      </c>
      <c r="B99" s="219">
        <v>52.66</v>
      </c>
      <c r="C99" s="220">
        <v>11.2</v>
      </c>
      <c r="D99" s="218">
        <v>124</v>
      </c>
      <c r="E99" s="218">
        <v>3</v>
      </c>
      <c r="F99" s="218">
        <v>6</v>
      </c>
      <c r="G99" s="182"/>
      <c r="H99" s="94"/>
      <c r="I99" s="94"/>
      <c r="J99" s="94"/>
      <c r="K99" s="94"/>
      <c r="L99" s="94"/>
      <c r="M99" s="94"/>
      <c r="N99" s="94"/>
      <c r="O99" s="94"/>
    </row>
    <row r="100" spans="1:15" ht="20.25">
      <c r="A100" s="96" t="s">
        <v>36</v>
      </c>
      <c r="B100" s="183">
        <f>SUM(B69:B99)</f>
        <v>3635.48</v>
      </c>
      <c r="C100" s="184">
        <f>SUM(C69:C98)</f>
        <v>830.7699999999998</v>
      </c>
      <c r="D100" s="185">
        <f>SUM(D69:D99)</f>
        <v>2436</v>
      </c>
      <c r="E100" s="185">
        <f>SUM(E69:E99)</f>
        <v>396</v>
      </c>
      <c r="F100" s="185">
        <f>SUM(F69:F99)</f>
        <v>44</v>
      </c>
      <c r="G100" s="94"/>
      <c r="H100" s="94"/>
      <c r="I100" s="94"/>
      <c r="J100" s="94"/>
      <c r="K100" s="94"/>
      <c r="L100" s="94"/>
      <c r="M100" s="94"/>
      <c r="N100" s="94"/>
      <c r="O100" s="94"/>
    </row>
    <row r="101" spans="1:15" ht="20.25">
      <c r="A101" s="273"/>
      <c r="B101" s="273"/>
      <c r="C101" s="274"/>
      <c r="D101" s="274"/>
      <c r="E101" s="275"/>
      <c r="F101" s="138"/>
      <c r="G101" s="94"/>
      <c r="H101" s="94"/>
      <c r="I101" s="94"/>
      <c r="J101" s="94"/>
      <c r="K101" s="94"/>
      <c r="L101" s="94"/>
      <c r="M101" s="94"/>
      <c r="N101" s="94"/>
      <c r="O101" s="94"/>
    </row>
    <row r="102" spans="1:15" ht="16.5" customHeight="1">
      <c r="A102" s="94"/>
      <c r="B102" s="94"/>
      <c r="C102" s="276"/>
      <c r="D102" s="96"/>
      <c r="E102" s="97"/>
      <c r="F102" s="94"/>
      <c r="G102" s="94" t="s">
        <v>1</v>
      </c>
      <c r="H102" s="94"/>
      <c r="I102" s="94"/>
      <c r="J102" s="94"/>
      <c r="K102" s="94"/>
      <c r="L102" s="94"/>
      <c r="M102" s="94"/>
      <c r="N102" s="94"/>
      <c r="O102" s="94"/>
    </row>
    <row r="103" spans="1:15" ht="20.25">
      <c r="A103" s="94"/>
      <c r="B103" s="94"/>
      <c r="C103" s="95"/>
      <c r="D103" s="96"/>
      <c r="E103" s="97"/>
      <c r="F103" s="94" t="s">
        <v>1</v>
      </c>
      <c r="G103" s="94"/>
      <c r="H103" s="94"/>
      <c r="I103" s="94"/>
      <c r="J103" s="94"/>
      <c r="K103" s="94"/>
      <c r="L103" s="94"/>
      <c r="M103" s="94"/>
      <c r="N103" s="94"/>
      <c r="O103" s="94"/>
    </row>
    <row r="104" spans="1:15" ht="20.25">
      <c r="A104" s="94"/>
      <c r="B104" s="94"/>
      <c r="C104" s="95"/>
      <c r="D104" s="96"/>
      <c r="E104" s="97"/>
      <c r="F104" s="94"/>
      <c r="G104" s="94" t="s">
        <v>1</v>
      </c>
      <c r="H104" s="94"/>
      <c r="I104" s="94"/>
      <c r="J104" s="94"/>
      <c r="K104" s="94"/>
      <c r="L104" s="94"/>
      <c r="M104" s="94"/>
      <c r="N104" s="94"/>
      <c r="O104" s="94"/>
    </row>
    <row r="105" spans="1:15" ht="20.25">
      <c r="A105" s="94"/>
      <c r="B105" s="94"/>
      <c r="C105" s="95"/>
      <c r="D105" s="96"/>
      <c r="E105" s="97"/>
      <c r="F105" s="94"/>
      <c r="G105" s="94"/>
      <c r="H105" s="94" t="s">
        <v>1</v>
      </c>
      <c r="I105" s="94"/>
      <c r="J105" s="94"/>
      <c r="K105" s="94"/>
      <c r="L105" s="94"/>
      <c r="M105" s="94"/>
      <c r="N105" s="94"/>
      <c r="O105" s="94"/>
    </row>
  </sheetData>
  <sheetProtection/>
  <printOptions/>
  <pageMargins left="0.7" right="0.7" top="0.75" bottom="0.75" header="0.3" footer="0.3"/>
  <pageSetup fitToHeight="1" fitToWidth="1" horizontalDpi="600" verticalDpi="600" orientation="portrait" scale="3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6"/>
  <sheetViews>
    <sheetView zoomScale="75" zoomScaleNormal="75" zoomScalePageLayoutView="0" workbookViewId="0" topLeftCell="A1">
      <selection activeCell="E6" sqref="E6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63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235"/>
      <c r="F3" s="236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23"/>
      <c r="F4" s="237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451.77</v>
      </c>
      <c r="F5" s="22">
        <f>E5/E8</f>
        <v>0.16997829039698098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762.89</v>
      </c>
      <c r="F6" s="22">
        <f>E6/E8</f>
        <v>0.28703707187496474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v>1443.15</v>
      </c>
      <c r="F7" s="22">
        <f>E7/E8</f>
        <v>0.5429846377280544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2657.81</v>
      </c>
      <c r="F8" s="237"/>
      <c r="G8" s="131"/>
      <c r="H8" s="111"/>
    </row>
    <row r="9" spans="1:8" s="19" customFormat="1" ht="21" customHeight="1">
      <c r="A9" s="132"/>
      <c r="B9" s="131"/>
      <c r="C9" s="23"/>
      <c r="D9" s="23"/>
      <c r="E9" s="223"/>
      <c r="F9" s="237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224"/>
      <c r="F10" s="223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23"/>
      <c r="F11" s="207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68.31</v>
      </c>
      <c r="F12" s="207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706.25</v>
      </c>
      <c r="F13" s="207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148.94</v>
      </c>
      <c r="F14" s="207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92">
        <v>7.42</v>
      </c>
      <c r="F15" s="2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v>125.17</v>
      </c>
      <c r="F16" s="207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213"/>
      <c r="F17" s="207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13">
        <v>0</v>
      </c>
      <c r="F18" s="207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92">
        <v>68.75</v>
      </c>
      <c r="F19" s="207"/>
      <c r="G19" s="131"/>
      <c r="H19" s="230"/>
    </row>
    <row r="20" spans="1:8" s="19" customFormat="1" ht="20.25">
      <c r="A20" s="134" t="s">
        <v>48</v>
      </c>
      <c r="B20" s="134"/>
      <c r="C20" s="135"/>
      <c r="D20" s="136"/>
      <c r="E20" s="213">
        <v>0</v>
      </c>
      <c r="F20" s="207"/>
      <c r="G20" s="131"/>
      <c r="H20" s="20" t="s">
        <v>1</v>
      </c>
    </row>
    <row r="21" spans="1:8" s="19" customFormat="1" ht="21" thickBot="1">
      <c r="A21" s="134" t="s">
        <v>49</v>
      </c>
      <c r="B21" s="134"/>
      <c r="C21" s="135"/>
      <c r="D21" s="136"/>
      <c r="E21" s="153">
        <v>15.09</v>
      </c>
      <c r="F21" s="207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1139.9299999999998</v>
      </c>
      <c r="F22" s="207"/>
      <c r="G22" s="131"/>
      <c r="H22" s="20"/>
    </row>
    <row r="23" spans="1:8" s="19" customFormat="1" ht="21" thickBot="1">
      <c r="A23" s="134"/>
      <c r="B23" s="134"/>
      <c r="C23" s="135"/>
      <c r="D23" s="136"/>
      <c r="E23" s="226"/>
      <c r="F23" s="207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227"/>
      <c r="F24" s="207" t="s">
        <v>10</v>
      </c>
      <c r="G24" s="131"/>
      <c r="H24" s="20"/>
    </row>
    <row r="25" spans="1:7" ht="20.25">
      <c r="A25" s="94"/>
      <c r="B25" s="94"/>
      <c r="C25" s="95"/>
      <c r="D25" s="96"/>
      <c r="E25" s="228"/>
      <c r="F25" s="182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239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31">
        <v>5.87</v>
      </c>
      <c r="F27" s="240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32">
        <v>3.47</v>
      </c>
      <c r="F28" s="240"/>
      <c r="G28" s="131" t="s">
        <v>1</v>
      </c>
      <c r="H28" s="20"/>
    </row>
    <row r="29" spans="1:8" s="19" customFormat="1" ht="20.25">
      <c r="A29" s="94" t="s">
        <v>13</v>
      </c>
      <c r="B29" s="94"/>
      <c r="C29" s="138"/>
      <c r="D29" s="138"/>
      <c r="E29" s="231">
        <v>34.12</v>
      </c>
      <c r="F29" s="240"/>
      <c r="G29" s="131"/>
      <c r="H29" s="20"/>
    </row>
    <row r="30" spans="1:9" s="19" customFormat="1" ht="20.25">
      <c r="A30" s="94" t="s">
        <v>14</v>
      </c>
      <c r="B30" s="94"/>
      <c r="C30" s="138"/>
      <c r="D30" s="138"/>
      <c r="E30" s="232">
        <v>2.39</v>
      </c>
      <c r="F30" s="240"/>
      <c r="G30" s="131"/>
      <c r="H30" s="20"/>
      <c r="I30" s="19" t="s">
        <v>1</v>
      </c>
    </row>
    <row r="31" spans="1:8" s="19" customFormat="1" ht="20.25">
      <c r="A31" s="94" t="s">
        <v>15</v>
      </c>
      <c r="B31" s="94"/>
      <c r="C31" s="138"/>
      <c r="D31" s="138"/>
      <c r="E31" s="140">
        <f>1050*0.0004</f>
        <v>0.42000000000000004</v>
      </c>
      <c r="F31" s="240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140">
        <v>0</v>
      </c>
      <c r="F32" s="240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92">
        <v>4.87</v>
      </c>
      <c r="F33" s="240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0">
        <v>0</v>
      </c>
      <c r="F34" s="241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140">
        <v>0</v>
      </c>
      <c r="F35" s="239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33">
        <v>0</v>
      </c>
      <c r="F36" s="239"/>
      <c r="G36" s="131" t="s">
        <v>1</v>
      </c>
      <c r="H36" s="20"/>
    </row>
    <row r="37" spans="1:8" s="19" customFormat="1" ht="21" thickBot="1">
      <c r="A37" s="94"/>
      <c r="B37" s="94"/>
      <c r="C37" s="138"/>
      <c r="D37" s="138"/>
      <c r="E37" s="25">
        <f>SUM(E26:E36)</f>
        <v>51.13999999999999</v>
      </c>
      <c r="F37" s="239"/>
      <c r="G37" s="131"/>
      <c r="H37" s="20"/>
    </row>
    <row r="38" spans="1:8" s="19" customFormat="1" ht="21" thickBot="1">
      <c r="A38" s="150"/>
      <c r="B38" s="150"/>
      <c r="C38" s="138"/>
      <c r="D38" s="151"/>
      <c r="E38" s="223"/>
      <c r="F38" s="238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225"/>
      <c r="F39" s="237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34">
        <v>273.68</v>
      </c>
      <c r="F40" s="237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34">
        <v>5.71</v>
      </c>
      <c r="F41" s="237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40">
        <v>0</v>
      </c>
      <c r="F42" s="237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92">
        <f>32.5-3.1</f>
        <v>29.4</v>
      </c>
      <c r="F43" s="237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40">
        <v>0</v>
      </c>
      <c r="F44" s="237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40"/>
      <c r="F45" s="237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/>
      <c r="F46" s="237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47">
        <v>0.95</v>
      </c>
      <c r="F47" s="237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309.73999999999995</v>
      </c>
      <c r="F48" s="237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23"/>
      <c r="F49" s="237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1449.6699999999998</v>
      </c>
      <c r="F50" s="237"/>
      <c r="G50" s="131"/>
      <c r="H50" s="20"/>
    </row>
    <row r="51" spans="1:8" s="19" customFormat="1" ht="18.75" customHeight="1">
      <c r="A51" s="132"/>
      <c r="B51" s="132"/>
      <c r="C51" s="23"/>
      <c r="D51" s="23"/>
      <c r="E51" s="223"/>
      <c r="F51" s="237"/>
      <c r="G51" s="131"/>
      <c r="H51" s="20"/>
    </row>
    <row r="52" spans="1:7" ht="20.25">
      <c r="A52" s="132"/>
      <c r="B52" s="132"/>
      <c r="C52" s="132"/>
      <c r="D52" s="132"/>
      <c r="E52" s="223"/>
      <c r="F52" s="236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4245.580000000001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v>1449.67</v>
      </c>
      <c r="F54" s="58">
        <f>E54/E53</f>
        <v>0.34145393562245907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2795.9100000000008</v>
      </c>
      <c r="F55" s="58">
        <f>F53-F54</f>
        <v>0.6585460643775409</v>
      </c>
      <c r="G55" s="94"/>
    </row>
    <row r="56" spans="1:7" ht="20.25">
      <c r="A56" s="160"/>
      <c r="B56" s="160"/>
      <c r="C56" s="161"/>
      <c r="D56" s="162"/>
      <c r="E56" s="208"/>
      <c r="F56" s="209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1723.93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70">
        <v>257.79</v>
      </c>
      <c r="G59" s="131"/>
      <c r="H59" s="20"/>
    </row>
    <row r="60" spans="1:7" ht="20.25">
      <c r="A60" s="167"/>
      <c r="B60" s="167"/>
      <c r="C60" s="168"/>
      <c r="D60" s="169"/>
      <c r="E60" s="208"/>
      <c r="F60" s="109"/>
      <c r="G60" s="170"/>
    </row>
    <row r="61" spans="1:8" ht="20.25">
      <c r="A61" s="171" t="s">
        <v>30</v>
      </c>
      <c r="B61" s="171"/>
      <c r="C61" s="172"/>
      <c r="D61" s="173"/>
      <c r="E61" s="229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208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208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63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40391</v>
      </c>
      <c r="B69" s="197">
        <v>10.52</v>
      </c>
      <c r="C69" s="194">
        <v>2.96</v>
      </c>
      <c r="D69" s="198">
        <v>63</v>
      </c>
      <c r="E69" s="203">
        <v>0</v>
      </c>
      <c r="F69" s="203">
        <v>0</v>
      </c>
      <c r="G69" s="182"/>
    </row>
    <row r="70" spans="1:7" ht="20.25">
      <c r="A70" s="180">
        <v>40392</v>
      </c>
      <c r="B70" s="197">
        <v>96.25</v>
      </c>
      <c r="C70" s="195">
        <v>4.35</v>
      </c>
      <c r="D70" s="203">
        <v>0</v>
      </c>
      <c r="E70" s="198">
        <v>14</v>
      </c>
      <c r="F70" s="198">
        <v>2</v>
      </c>
      <c r="G70" s="182"/>
    </row>
    <row r="71" spans="1:7" ht="20.25">
      <c r="A71" s="180">
        <v>40393</v>
      </c>
      <c r="B71" s="197">
        <v>132.16</v>
      </c>
      <c r="C71" s="195">
        <v>35.93</v>
      </c>
      <c r="D71" s="198">
        <v>102</v>
      </c>
      <c r="E71" s="198">
        <v>11</v>
      </c>
      <c r="F71" s="198">
        <v>1</v>
      </c>
      <c r="G71" s="182"/>
    </row>
    <row r="72" spans="1:7" ht="20.25">
      <c r="A72" s="180">
        <v>40394</v>
      </c>
      <c r="B72" s="197">
        <v>198.15</v>
      </c>
      <c r="C72" s="195">
        <v>82.15</v>
      </c>
      <c r="D72" s="198">
        <v>98</v>
      </c>
      <c r="E72" s="198">
        <v>15</v>
      </c>
      <c r="F72" s="198">
        <v>2</v>
      </c>
      <c r="G72" s="182"/>
    </row>
    <row r="73" spans="1:7" ht="20.25">
      <c r="A73" s="180">
        <v>40395</v>
      </c>
      <c r="B73" s="197">
        <v>187.12</v>
      </c>
      <c r="C73" s="195">
        <v>43.27</v>
      </c>
      <c r="D73" s="198">
        <v>82</v>
      </c>
      <c r="E73" s="198">
        <v>22</v>
      </c>
      <c r="F73" s="198">
        <v>2</v>
      </c>
      <c r="G73" s="182"/>
    </row>
    <row r="74" spans="1:7" ht="20.25">
      <c r="A74" s="180">
        <v>40396</v>
      </c>
      <c r="B74" s="197">
        <v>153.6</v>
      </c>
      <c r="C74" s="195">
        <v>42.89</v>
      </c>
      <c r="D74" s="198">
        <v>86</v>
      </c>
      <c r="E74" s="198">
        <v>18</v>
      </c>
      <c r="F74" s="203">
        <v>0</v>
      </c>
      <c r="G74" s="182"/>
    </row>
    <row r="75" spans="1:7" ht="20.25">
      <c r="A75" s="180">
        <v>40397</v>
      </c>
      <c r="B75" s="197">
        <v>51.15</v>
      </c>
      <c r="C75" s="195">
        <v>17.82</v>
      </c>
      <c r="D75" s="198">
        <v>82</v>
      </c>
      <c r="E75" s="198">
        <v>3</v>
      </c>
      <c r="F75" s="203">
        <v>0</v>
      </c>
      <c r="G75" s="182"/>
    </row>
    <row r="76" spans="1:7" ht="20.25">
      <c r="A76" s="180">
        <v>40398</v>
      </c>
      <c r="B76" s="197">
        <v>12.5</v>
      </c>
      <c r="C76" s="195">
        <v>2.56</v>
      </c>
      <c r="D76" s="198">
        <v>70</v>
      </c>
      <c r="E76" s="203">
        <v>0</v>
      </c>
      <c r="F76" s="203">
        <v>0</v>
      </c>
      <c r="G76" s="182"/>
    </row>
    <row r="77" spans="1:8" ht="20.25">
      <c r="A77" s="180">
        <v>40399</v>
      </c>
      <c r="B77" s="197">
        <v>156.06</v>
      </c>
      <c r="C77" s="195">
        <v>19.87</v>
      </c>
      <c r="D77" s="198">
        <v>1</v>
      </c>
      <c r="E77" s="198">
        <v>21</v>
      </c>
      <c r="F77" s="198">
        <v>3</v>
      </c>
      <c r="G77" s="182"/>
      <c r="H77" s="55" t="s">
        <v>1</v>
      </c>
    </row>
    <row r="78" spans="1:7" ht="20.25">
      <c r="A78" s="180">
        <v>40400</v>
      </c>
      <c r="B78" s="197">
        <v>144.98</v>
      </c>
      <c r="C78" s="195">
        <v>55.66</v>
      </c>
      <c r="D78" s="198">
        <v>117</v>
      </c>
      <c r="E78" s="198">
        <v>14</v>
      </c>
      <c r="F78" s="198">
        <v>2</v>
      </c>
      <c r="G78" s="182"/>
    </row>
    <row r="79" spans="1:7" ht="20.25">
      <c r="A79" s="180">
        <v>40401</v>
      </c>
      <c r="B79" s="197">
        <v>183.23</v>
      </c>
      <c r="C79" s="195">
        <v>55.02</v>
      </c>
      <c r="D79" s="198">
        <v>83</v>
      </c>
      <c r="E79" s="198">
        <v>16</v>
      </c>
      <c r="F79" s="198">
        <v>1</v>
      </c>
      <c r="G79" s="182"/>
    </row>
    <row r="80" spans="1:7" ht="20.25">
      <c r="A80" s="180">
        <v>40402</v>
      </c>
      <c r="B80" s="197">
        <v>190.6</v>
      </c>
      <c r="C80" s="195">
        <v>18.17</v>
      </c>
      <c r="D80" s="198">
        <v>77</v>
      </c>
      <c r="E80" s="198">
        <v>18</v>
      </c>
      <c r="F80" s="198">
        <v>1</v>
      </c>
      <c r="G80" s="182"/>
    </row>
    <row r="81" spans="1:7" ht="20.25">
      <c r="A81" s="180">
        <v>40403</v>
      </c>
      <c r="B81" s="197">
        <v>182.31</v>
      </c>
      <c r="C81" s="195">
        <v>30.39</v>
      </c>
      <c r="D81" s="198">
        <v>99</v>
      </c>
      <c r="E81" s="198">
        <v>20</v>
      </c>
      <c r="F81" s="198">
        <v>2</v>
      </c>
      <c r="G81" s="182"/>
    </row>
    <row r="82" spans="1:7" ht="20.25">
      <c r="A82" s="180">
        <v>40404</v>
      </c>
      <c r="B82" s="197">
        <v>42.16</v>
      </c>
      <c r="C82" s="195">
        <v>15.02</v>
      </c>
      <c r="D82" s="198">
        <v>75</v>
      </c>
      <c r="E82" s="198">
        <v>2</v>
      </c>
      <c r="F82" s="203">
        <v>0</v>
      </c>
      <c r="G82" s="182"/>
    </row>
    <row r="83" spans="1:7" ht="20.25">
      <c r="A83" s="180">
        <v>40405</v>
      </c>
      <c r="B83" s="197">
        <v>16.31</v>
      </c>
      <c r="C83" s="195">
        <v>6.89</v>
      </c>
      <c r="D83" s="198">
        <v>74</v>
      </c>
      <c r="E83" s="203">
        <v>0</v>
      </c>
      <c r="F83" s="203">
        <v>0</v>
      </c>
      <c r="G83" s="182"/>
    </row>
    <row r="84" spans="1:7" ht="20.25">
      <c r="A84" s="180">
        <v>40406</v>
      </c>
      <c r="B84" s="197">
        <v>169.17</v>
      </c>
      <c r="C84" s="195">
        <v>16.2</v>
      </c>
      <c r="D84" s="198">
        <v>3</v>
      </c>
      <c r="E84" s="198">
        <v>17</v>
      </c>
      <c r="F84" s="198">
        <v>1</v>
      </c>
      <c r="G84" s="182"/>
    </row>
    <row r="85" spans="1:7" ht="20.25">
      <c r="A85" s="180">
        <v>40407</v>
      </c>
      <c r="B85" s="197">
        <v>191.32</v>
      </c>
      <c r="C85" s="195">
        <v>42.97</v>
      </c>
      <c r="D85" s="198">
        <v>114</v>
      </c>
      <c r="E85" s="198">
        <v>14</v>
      </c>
      <c r="F85" s="198">
        <v>2</v>
      </c>
      <c r="G85" s="182"/>
    </row>
    <row r="86" spans="1:7" ht="20.25">
      <c r="A86" s="180">
        <v>40408</v>
      </c>
      <c r="B86" s="197">
        <v>185.71</v>
      </c>
      <c r="C86" s="195">
        <v>51.21</v>
      </c>
      <c r="D86" s="198">
        <v>83</v>
      </c>
      <c r="E86" s="198">
        <v>20</v>
      </c>
      <c r="F86" s="198">
        <v>1</v>
      </c>
      <c r="G86" s="182"/>
    </row>
    <row r="87" spans="1:7" ht="20.25">
      <c r="A87" s="180">
        <v>40409</v>
      </c>
      <c r="B87" s="197">
        <v>235.28</v>
      </c>
      <c r="C87" s="195">
        <v>34.13</v>
      </c>
      <c r="D87" s="198">
        <v>91</v>
      </c>
      <c r="E87" s="198">
        <v>26</v>
      </c>
      <c r="F87" s="198">
        <v>1</v>
      </c>
      <c r="G87" s="182"/>
    </row>
    <row r="88" spans="1:9" ht="20.25">
      <c r="A88" s="180">
        <v>40410</v>
      </c>
      <c r="B88" s="197">
        <v>209.54</v>
      </c>
      <c r="C88" s="195">
        <v>78.62</v>
      </c>
      <c r="D88" s="198">
        <v>83</v>
      </c>
      <c r="E88" s="198">
        <v>22</v>
      </c>
      <c r="F88" s="198">
        <v>1</v>
      </c>
      <c r="G88" s="182"/>
      <c r="I88" s="55" t="s">
        <v>1</v>
      </c>
    </row>
    <row r="89" spans="1:7" ht="20.25">
      <c r="A89" s="180">
        <v>40411</v>
      </c>
      <c r="B89" s="197">
        <v>123.03</v>
      </c>
      <c r="C89" s="195">
        <v>61.45</v>
      </c>
      <c r="D89" s="198">
        <v>97</v>
      </c>
      <c r="E89" s="198">
        <v>8</v>
      </c>
      <c r="F89" s="203">
        <v>0</v>
      </c>
      <c r="G89" s="182"/>
    </row>
    <row r="90" spans="1:7" ht="20.25">
      <c r="A90" s="180">
        <v>40412</v>
      </c>
      <c r="B90" s="197">
        <v>14.12</v>
      </c>
      <c r="C90" s="195">
        <v>5.88</v>
      </c>
      <c r="D90" s="198">
        <v>77</v>
      </c>
      <c r="E90" s="203">
        <v>0</v>
      </c>
      <c r="F90" s="203">
        <v>0</v>
      </c>
      <c r="G90" s="182"/>
    </row>
    <row r="91" spans="1:7" ht="20.25">
      <c r="A91" s="180">
        <v>40413</v>
      </c>
      <c r="B91" s="197">
        <v>150.72</v>
      </c>
      <c r="C91" s="195">
        <v>12.47</v>
      </c>
      <c r="D91" s="198">
        <v>1</v>
      </c>
      <c r="E91" s="198">
        <v>20</v>
      </c>
      <c r="F91" s="198">
        <v>1</v>
      </c>
      <c r="G91" s="182" t="s">
        <v>1</v>
      </c>
    </row>
    <row r="92" spans="1:7" ht="20.25">
      <c r="A92" s="180">
        <v>40414</v>
      </c>
      <c r="B92" s="197">
        <v>136.46</v>
      </c>
      <c r="C92" s="195">
        <v>39.31</v>
      </c>
      <c r="D92" s="198">
        <v>109</v>
      </c>
      <c r="E92" s="198">
        <v>14</v>
      </c>
      <c r="F92" s="198">
        <v>2</v>
      </c>
      <c r="G92" s="182"/>
    </row>
    <row r="93" spans="1:7" ht="20.25">
      <c r="A93" s="180">
        <v>40415</v>
      </c>
      <c r="B93" s="197">
        <v>141.53</v>
      </c>
      <c r="C93" s="195">
        <v>26.45</v>
      </c>
      <c r="D93" s="198">
        <v>74</v>
      </c>
      <c r="E93" s="198">
        <v>15</v>
      </c>
      <c r="F93" s="198">
        <v>2</v>
      </c>
      <c r="G93" s="182"/>
    </row>
    <row r="94" spans="1:7" ht="20.25">
      <c r="A94" s="180">
        <v>40416</v>
      </c>
      <c r="B94" s="197">
        <v>149.61</v>
      </c>
      <c r="C94" s="195">
        <v>30.02</v>
      </c>
      <c r="D94" s="198">
        <v>91</v>
      </c>
      <c r="E94" s="198">
        <v>22</v>
      </c>
      <c r="F94" s="198">
        <v>1</v>
      </c>
      <c r="G94" s="182"/>
    </row>
    <row r="95" spans="1:7" ht="20.25">
      <c r="A95" s="180">
        <v>40417</v>
      </c>
      <c r="B95" s="197">
        <v>232.34</v>
      </c>
      <c r="C95" s="195">
        <v>75.92</v>
      </c>
      <c r="D95" s="198">
        <v>84</v>
      </c>
      <c r="E95" s="198">
        <v>26</v>
      </c>
      <c r="F95" s="203">
        <v>0</v>
      </c>
      <c r="G95" s="182"/>
    </row>
    <row r="96" spans="1:7" ht="20.25">
      <c r="A96" s="180">
        <v>40418</v>
      </c>
      <c r="B96" s="197">
        <v>53.94</v>
      </c>
      <c r="C96" s="195">
        <v>20.2</v>
      </c>
      <c r="D96" s="198">
        <v>85</v>
      </c>
      <c r="E96" s="198">
        <v>3</v>
      </c>
      <c r="F96" s="198">
        <v>1</v>
      </c>
      <c r="G96" s="182"/>
    </row>
    <row r="97" spans="1:7" ht="20.25">
      <c r="A97" s="180">
        <v>40419</v>
      </c>
      <c r="B97" s="197">
        <v>13.32</v>
      </c>
      <c r="C97" s="195">
        <v>2.88</v>
      </c>
      <c r="D97" s="198">
        <v>71</v>
      </c>
      <c r="E97" s="203">
        <v>0</v>
      </c>
      <c r="F97" s="203">
        <v>0</v>
      </c>
      <c r="G97" s="182"/>
    </row>
    <row r="98" spans="1:7" ht="20.25">
      <c r="A98" s="180">
        <v>40420</v>
      </c>
      <c r="B98" s="197">
        <v>163.09</v>
      </c>
      <c r="C98" s="211">
        <v>18.89</v>
      </c>
      <c r="D98" s="198">
        <v>3</v>
      </c>
      <c r="E98" s="198">
        <v>19</v>
      </c>
      <c r="F98" s="198">
        <v>1</v>
      </c>
      <c r="G98" s="182"/>
    </row>
    <row r="99" spans="1:7" ht="20.25">
      <c r="A99" s="180">
        <v>40421</v>
      </c>
      <c r="B99" s="219">
        <v>319.3</v>
      </c>
      <c r="C99" s="220">
        <v>145.32</v>
      </c>
      <c r="D99" s="218">
        <v>163</v>
      </c>
      <c r="E99" s="218">
        <v>19</v>
      </c>
      <c r="F99" s="218">
        <v>5</v>
      </c>
      <c r="G99" s="182"/>
    </row>
    <row r="100" spans="1:7" ht="20.25">
      <c r="A100" s="96" t="s">
        <v>36</v>
      </c>
      <c r="B100" s="183">
        <f>SUM(B69:B99)</f>
        <v>4245.580000000001</v>
      </c>
      <c r="C100" s="184">
        <f>SUM(C69:C99)</f>
        <v>1094.8700000000001</v>
      </c>
      <c r="D100" s="185">
        <f>SUM(D69:D99)</f>
        <v>2338</v>
      </c>
      <c r="E100" s="185">
        <f>SUM(E69:E99)</f>
        <v>419</v>
      </c>
      <c r="F100" s="185">
        <f>SUM(F69:F99)</f>
        <v>35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8" ht="20.25">
      <c r="A105" s="94"/>
      <c r="B105" s="94"/>
      <c r="C105" s="95"/>
      <c r="D105" s="96"/>
      <c r="E105" s="97"/>
      <c r="F105" s="94"/>
      <c r="H105" s="55" t="s">
        <v>1</v>
      </c>
    </row>
    <row r="106" spans="1:6" ht="20.25">
      <c r="A106" s="94"/>
      <c r="B106" s="94"/>
      <c r="C106" s="95"/>
      <c r="D106" s="96"/>
      <c r="E106" s="97"/>
      <c r="F106" s="94"/>
    </row>
  </sheetData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34">
      <selection activeCell="E54" sqref="E54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7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63</v>
      </c>
      <c r="B2" s="124"/>
      <c r="C2" s="125"/>
      <c r="D2" s="125"/>
      <c r="E2" s="277" t="s">
        <v>66</v>
      </c>
      <c r="F2" s="280">
        <v>40483</v>
      </c>
      <c r="G2" s="128"/>
    </row>
    <row r="3" spans="1:7" s="14" customFormat="1" ht="24" thickBot="1">
      <c r="A3" s="129"/>
      <c r="B3" s="129"/>
      <c r="C3" s="128" t="s">
        <v>1</v>
      </c>
      <c r="D3" s="128"/>
      <c r="E3" s="235"/>
      <c r="F3" s="236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23"/>
      <c r="F4" s="237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f>783.16+74.47</f>
        <v>857.63</v>
      </c>
      <c r="F5" s="22">
        <f>E5/E8</f>
        <v>0.239995186832068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1094.87</v>
      </c>
      <c r="F6" s="22">
        <f>E6/E8</f>
        <v>0.3063833240521277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f>1443.15+177.88</f>
        <v>1621.0300000000002</v>
      </c>
      <c r="F7" s="22">
        <f>E7/E8</f>
        <v>0.4536214891158043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3573.53</v>
      </c>
      <c r="F8" s="237"/>
      <c r="G8" s="131"/>
      <c r="H8" s="111"/>
    </row>
    <row r="9" spans="1:8" s="19" customFormat="1" ht="21" customHeight="1">
      <c r="A9" s="132"/>
      <c r="B9" s="131"/>
      <c r="C9" s="23"/>
      <c r="D9" s="23"/>
      <c r="E9" s="223"/>
      <c r="F9" s="278">
        <f>E8*3.75</f>
        <v>13400.737500000001</v>
      </c>
      <c r="G9" s="131" t="s">
        <v>68</v>
      </c>
      <c r="H9" s="111"/>
    </row>
    <row r="10" spans="1:8" s="19" customFormat="1" ht="21" customHeight="1" thickBot="1">
      <c r="A10" s="24"/>
      <c r="B10" s="24"/>
      <c r="C10" s="23"/>
      <c r="D10" s="23"/>
      <c r="E10" s="224"/>
      <c r="F10" s="279">
        <v>9964.54</v>
      </c>
      <c r="G10" s="131" t="s">
        <v>69</v>
      </c>
      <c r="H10" s="110"/>
    </row>
    <row r="11" spans="1:8" s="19" customFormat="1" ht="21" thickBot="1">
      <c r="A11" s="27" t="s">
        <v>45</v>
      </c>
      <c r="B11" s="107"/>
      <c r="C11" s="28"/>
      <c r="D11" s="29"/>
      <c r="E11" s="223"/>
      <c r="F11" s="244">
        <f>F9-F10</f>
        <v>3436.1975</v>
      </c>
      <c r="G11" s="224" t="s">
        <v>67</v>
      </c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68.31</v>
      </c>
      <c r="F12" s="207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706.25</v>
      </c>
      <c r="F13" s="207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148.94</v>
      </c>
      <c r="F14" s="207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92">
        <v>7.42</v>
      </c>
      <c r="F15" s="2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v>125.17</v>
      </c>
      <c r="F16" s="207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213"/>
      <c r="F17" s="207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13">
        <v>0</v>
      </c>
      <c r="F18" s="207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92">
        <v>68.75</v>
      </c>
      <c r="F19" s="207"/>
      <c r="G19" s="131"/>
      <c r="H19" s="230"/>
    </row>
    <row r="20" spans="1:8" s="19" customFormat="1" ht="20.25">
      <c r="A20" s="134" t="s">
        <v>48</v>
      </c>
      <c r="B20" s="134"/>
      <c r="C20" s="135"/>
      <c r="D20" s="136"/>
      <c r="E20" s="213">
        <v>0</v>
      </c>
      <c r="F20" s="207"/>
      <c r="G20" s="131"/>
      <c r="H20" s="20" t="s">
        <v>1</v>
      </c>
    </row>
    <row r="21" spans="1:8" s="19" customFormat="1" ht="21" thickBot="1">
      <c r="A21" s="134" t="s">
        <v>49</v>
      </c>
      <c r="B21" s="134"/>
      <c r="C21" s="135"/>
      <c r="D21" s="136"/>
      <c r="E21" s="153">
        <v>15.09</v>
      </c>
      <c r="F21" s="207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1139.9299999999998</v>
      </c>
      <c r="F22" s="207"/>
      <c r="G22" s="131"/>
      <c r="H22" s="20"/>
    </row>
    <row r="23" spans="1:8" s="19" customFormat="1" ht="21" thickBot="1">
      <c r="A23" s="134"/>
      <c r="B23" s="134"/>
      <c r="C23" s="135"/>
      <c r="D23" s="136"/>
      <c r="E23" s="226"/>
      <c r="F23" s="207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227"/>
      <c r="F24" s="207" t="s">
        <v>10</v>
      </c>
      <c r="G24" s="131"/>
      <c r="H24" s="20"/>
    </row>
    <row r="25" spans="1:7" ht="20.25">
      <c r="A25" s="94"/>
      <c r="B25" s="94"/>
      <c r="C25" s="95"/>
      <c r="D25" s="96"/>
      <c r="E25" s="228"/>
      <c r="F25" s="182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239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231">
        <v>5.87</v>
      </c>
      <c r="F27" s="240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32">
        <v>3.47</v>
      </c>
      <c r="F28" s="240"/>
      <c r="G28" s="131" t="s">
        <v>1</v>
      </c>
      <c r="H28" s="20"/>
    </row>
    <row r="29" spans="1:8" s="19" customFormat="1" ht="20.25">
      <c r="A29" s="94" t="s">
        <v>13</v>
      </c>
      <c r="B29" s="94"/>
      <c r="C29" s="138"/>
      <c r="D29" s="138"/>
      <c r="E29" s="231">
        <v>34.12</v>
      </c>
      <c r="F29" s="240"/>
      <c r="G29" s="131"/>
      <c r="H29" s="20"/>
    </row>
    <row r="30" spans="1:9" s="19" customFormat="1" ht="20.25">
      <c r="A30" s="94" t="s">
        <v>14</v>
      </c>
      <c r="B30" s="94"/>
      <c r="C30" s="138"/>
      <c r="D30" s="138"/>
      <c r="E30" s="232">
        <v>2.39</v>
      </c>
      <c r="F30" s="240"/>
      <c r="G30" s="131"/>
      <c r="H30" s="20"/>
      <c r="I30" s="19" t="s">
        <v>1</v>
      </c>
    </row>
    <row r="31" spans="1:8" s="19" customFormat="1" ht="20.25">
      <c r="A31" s="94" t="s">
        <v>15</v>
      </c>
      <c r="B31" s="94"/>
      <c r="C31" s="138"/>
      <c r="D31" s="138"/>
      <c r="E31" s="140">
        <f>1050*0.0004</f>
        <v>0.42000000000000004</v>
      </c>
      <c r="F31" s="240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140">
        <v>0</v>
      </c>
      <c r="F32" s="240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92">
        <v>4.87</v>
      </c>
      <c r="F33" s="240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0">
        <v>0</v>
      </c>
      <c r="F34" s="241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140">
        <v>0</v>
      </c>
      <c r="F35" s="239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33">
        <v>0</v>
      </c>
      <c r="F36" s="239"/>
      <c r="G36" s="131" t="s">
        <v>1</v>
      </c>
      <c r="H36" s="20"/>
    </row>
    <row r="37" spans="1:8" s="19" customFormat="1" ht="21" thickBot="1">
      <c r="A37" s="94"/>
      <c r="B37" s="94"/>
      <c r="C37" s="138"/>
      <c r="D37" s="138"/>
      <c r="E37" s="25">
        <f>SUM(E26:E36)</f>
        <v>51.13999999999999</v>
      </c>
      <c r="F37" s="239"/>
      <c r="G37" s="131"/>
      <c r="H37" s="20"/>
    </row>
    <row r="38" spans="1:8" s="19" customFormat="1" ht="21" thickBot="1">
      <c r="A38" s="150"/>
      <c r="B38" s="150"/>
      <c r="C38" s="138"/>
      <c r="D38" s="151"/>
      <c r="E38" s="223"/>
      <c r="F38" s="238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225"/>
      <c r="F39" s="237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34">
        <v>273.68</v>
      </c>
      <c r="F40" s="237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34">
        <v>5.71</v>
      </c>
      <c r="F41" s="237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40">
        <v>0</v>
      </c>
      <c r="F42" s="237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92">
        <f>32.5-3.1</f>
        <v>29.4</v>
      </c>
      <c r="F43" s="237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40">
        <v>0</v>
      </c>
      <c r="F44" s="237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40"/>
      <c r="F45" s="237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/>
      <c r="F46" s="237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47">
        <v>0.95</v>
      </c>
      <c r="F47" s="237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309.73999999999995</v>
      </c>
      <c r="F48" s="237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23"/>
      <c r="F49" s="237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1449.6699999999998</v>
      </c>
      <c r="F50" s="237"/>
      <c r="G50" s="131"/>
      <c r="H50" s="20"/>
    </row>
    <row r="51" spans="1:8" s="19" customFormat="1" ht="18.75" customHeight="1">
      <c r="A51" s="132"/>
      <c r="B51" s="132"/>
      <c r="C51" s="23"/>
      <c r="D51" s="23"/>
      <c r="E51" s="223"/>
      <c r="F51" s="237"/>
      <c r="G51" s="131"/>
      <c r="H51" s="20"/>
    </row>
    <row r="52" spans="1:7" ht="20.25">
      <c r="A52" s="132"/>
      <c r="B52" s="132"/>
      <c r="C52" s="132"/>
      <c r="D52" s="132"/>
      <c r="E52" s="223"/>
      <c r="F52" s="236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4245.580000000001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v>1449.67</v>
      </c>
      <c r="F54" s="58">
        <f>E54/E53</f>
        <v>0.34145393562245907</v>
      </c>
      <c r="G54" s="94"/>
    </row>
    <row r="55" spans="1:7" ht="20.25">
      <c r="A55" s="24" t="s">
        <v>28</v>
      </c>
      <c r="B55" s="24"/>
      <c r="C55" s="159"/>
      <c r="D55" s="159"/>
      <c r="E55" s="62">
        <f>E8</f>
        <v>3573.53</v>
      </c>
      <c r="F55" s="58">
        <f>F53-F54</f>
        <v>0.6585460643775409</v>
      </c>
      <c r="G55" s="94"/>
    </row>
    <row r="56" spans="1:7" ht="20.25">
      <c r="A56" s="160"/>
      <c r="B56" s="160"/>
      <c r="C56" s="161"/>
      <c r="D56" s="162"/>
      <c r="E56" s="208"/>
      <c r="F56" s="209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1723.93</v>
      </c>
      <c r="F57" s="207"/>
      <c r="G57" s="131"/>
      <c r="H57" s="113"/>
    </row>
    <row r="58" spans="1:7" ht="20.25">
      <c r="A58" s="160"/>
      <c r="B58" s="160"/>
      <c r="C58" s="161"/>
      <c r="D58" s="164"/>
      <c r="E58" s="208"/>
      <c r="F58" s="209"/>
      <c r="G58" s="94"/>
    </row>
    <row r="59" spans="1:8" s="19" customFormat="1" ht="20.25">
      <c r="A59" s="165" t="s">
        <v>29</v>
      </c>
      <c r="B59" s="165"/>
      <c r="C59" s="23"/>
      <c r="D59" s="23"/>
      <c r="E59" s="210"/>
      <c r="F59" s="70">
        <v>0</v>
      </c>
      <c r="G59" s="131"/>
      <c r="H59" s="20"/>
    </row>
    <row r="60" spans="1:7" ht="20.25">
      <c r="A60" s="167"/>
      <c r="B60" s="167"/>
      <c r="C60" s="168"/>
      <c r="D60" s="169"/>
      <c r="E60" s="208"/>
      <c r="F60" s="109"/>
      <c r="G60" s="170"/>
    </row>
    <row r="61" spans="1:8" ht="20.25">
      <c r="A61" s="171" t="s">
        <v>30</v>
      </c>
      <c r="B61" s="171"/>
      <c r="C61" s="172"/>
      <c r="D61" s="173"/>
      <c r="E61" s="229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208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208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63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40391</v>
      </c>
      <c r="B69" s="197">
        <v>10.52</v>
      </c>
      <c r="C69" s="194">
        <v>2.96</v>
      </c>
      <c r="D69" s="198">
        <v>63</v>
      </c>
      <c r="E69" s="203">
        <v>0</v>
      </c>
      <c r="F69" s="203">
        <v>0</v>
      </c>
      <c r="G69" s="182"/>
    </row>
    <row r="70" spans="1:7" ht="20.25">
      <c r="A70" s="180">
        <v>40392</v>
      </c>
      <c r="B70" s="197">
        <v>96.25</v>
      </c>
      <c r="C70" s="195">
        <v>4.35</v>
      </c>
      <c r="D70" s="203">
        <v>0</v>
      </c>
      <c r="E70" s="198">
        <v>14</v>
      </c>
      <c r="F70" s="198">
        <v>2</v>
      </c>
      <c r="G70" s="182"/>
    </row>
    <row r="71" spans="1:7" ht="20.25">
      <c r="A71" s="180">
        <v>40393</v>
      </c>
      <c r="B71" s="197">
        <v>132.16</v>
      </c>
      <c r="C71" s="195">
        <v>35.93</v>
      </c>
      <c r="D71" s="198">
        <v>102</v>
      </c>
      <c r="E71" s="198">
        <v>11</v>
      </c>
      <c r="F71" s="198">
        <v>1</v>
      </c>
      <c r="G71" s="182"/>
    </row>
    <row r="72" spans="1:7" ht="20.25">
      <c r="A72" s="180">
        <v>40394</v>
      </c>
      <c r="B72" s="197">
        <v>198.15</v>
      </c>
      <c r="C72" s="195">
        <v>82.15</v>
      </c>
      <c r="D72" s="198">
        <v>98</v>
      </c>
      <c r="E72" s="198">
        <v>15</v>
      </c>
      <c r="F72" s="198">
        <v>2</v>
      </c>
      <c r="G72" s="182"/>
    </row>
    <row r="73" spans="1:7" ht="20.25">
      <c r="A73" s="180">
        <v>40395</v>
      </c>
      <c r="B73" s="197">
        <v>187.12</v>
      </c>
      <c r="C73" s="195">
        <v>43.27</v>
      </c>
      <c r="D73" s="198">
        <v>82</v>
      </c>
      <c r="E73" s="198">
        <v>22</v>
      </c>
      <c r="F73" s="198">
        <v>2</v>
      </c>
      <c r="G73" s="182"/>
    </row>
    <row r="74" spans="1:7" ht="20.25">
      <c r="A74" s="180">
        <v>40396</v>
      </c>
      <c r="B74" s="197">
        <v>153.6</v>
      </c>
      <c r="C74" s="195">
        <v>42.89</v>
      </c>
      <c r="D74" s="198">
        <v>86</v>
      </c>
      <c r="E74" s="198">
        <v>18</v>
      </c>
      <c r="F74" s="203">
        <v>0</v>
      </c>
      <c r="G74" s="182"/>
    </row>
    <row r="75" spans="1:7" ht="20.25">
      <c r="A75" s="180">
        <v>40397</v>
      </c>
      <c r="B75" s="197">
        <v>51.15</v>
      </c>
      <c r="C75" s="195">
        <v>17.82</v>
      </c>
      <c r="D75" s="198">
        <v>82</v>
      </c>
      <c r="E75" s="198">
        <v>3</v>
      </c>
      <c r="F75" s="203">
        <v>0</v>
      </c>
      <c r="G75" s="182"/>
    </row>
    <row r="76" spans="1:7" ht="20.25">
      <c r="A76" s="180">
        <v>40398</v>
      </c>
      <c r="B76" s="197">
        <v>12.5</v>
      </c>
      <c r="C76" s="195">
        <v>2.56</v>
      </c>
      <c r="D76" s="198">
        <v>70</v>
      </c>
      <c r="E76" s="203">
        <v>0</v>
      </c>
      <c r="F76" s="203">
        <v>0</v>
      </c>
      <c r="G76" s="182"/>
    </row>
    <row r="77" spans="1:8" ht="20.25">
      <c r="A77" s="180">
        <v>40399</v>
      </c>
      <c r="B77" s="197">
        <v>156.06</v>
      </c>
      <c r="C77" s="195">
        <v>19.87</v>
      </c>
      <c r="D77" s="198">
        <v>1</v>
      </c>
      <c r="E77" s="198">
        <v>21</v>
      </c>
      <c r="F77" s="198">
        <v>3</v>
      </c>
      <c r="G77" s="182"/>
      <c r="H77" s="55" t="s">
        <v>1</v>
      </c>
    </row>
    <row r="78" spans="1:7" ht="20.25">
      <c r="A78" s="180">
        <v>40400</v>
      </c>
      <c r="B78" s="197">
        <v>144.98</v>
      </c>
      <c r="C78" s="195">
        <v>55.66</v>
      </c>
      <c r="D78" s="198">
        <v>117</v>
      </c>
      <c r="E78" s="198">
        <v>14</v>
      </c>
      <c r="F78" s="198">
        <v>2</v>
      </c>
      <c r="G78" s="182"/>
    </row>
    <row r="79" spans="1:7" ht="20.25">
      <c r="A79" s="180">
        <v>40401</v>
      </c>
      <c r="B79" s="197">
        <v>183.23</v>
      </c>
      <c r="C79" s="195">
        <v>55.02</v>
      </c>
      <c r="D79" s="198">
        <v>83</v>
      </c>
      <c r="E79" s="198">
        <v>16</v>
      </c>
      <c r="F79" s="198">
        <v>1</v>
      </c>
      <c r="G79" s="182"/>
    </row>
    <row r="80" spans="1:7" ht="20.25">
      <c r="A80" s="180">
        <v>40402</v>
      </c>
      <c r="B80" s="197">
        <v>190.6</v>
      </c>
      <c r="C80" s="195">
        <v>18.17</v>
      </c>
      <c r="D80" s="198">
        <v>77</v>
      </c>
      <c r="E80" s="198">
        <v>18</v>
      </c>
      <c r="F80" s="198">
        <v>1</v>
      </c>
      <c r="G80" s="182"/>
    </row>
    <row r="81" spans="1:7" ht="20.25">
      <c r="A81" s="180">
        <v>40403</v>
      </c>
      <c r="B81" s="197">
        <v>182.31</v>
      </c>
      <c r="C81" s="195">
        <v>30.39</v>
      </c>
      <c r="D81" s="198">
        <v>99</v>
      </c>
      <c r="E81" s="198">
        <v>20</v>
      </c>
      <c r="F81" s="198">
        <v>2</v>
      </c>
      <c r="G81" s="182"/>
    </row>
    <row r="82" spans="1:7" ht="20.25">
      <c r="A82" s="180">
        <v>40404</v>
      </c>
      <c r="B82" s="197">
        <v>42.16</v>
      </c>
      <c r="C82" s="195">
        <v>15.02</v>
      </c>
      <c r="D82" s="198">
        <v>75</v>
      </c>
      <c r="E82" s="198">
        <v>2</v>
      </c>
      <c r="F82" s="203">
        <v>0</v>
      </c>
      <c r="G82" s="182"/>
    </row>
    <row r="83" spans="1:7" ht="20.25">
      <c r="A83" s="180">
        <v>40405</v>
      </c>
      <c r="B83" s="197">
        <v>16.31</v>
      </c>
      <c r="C83" s="195">
        <v>6.89</v>
      </c>
      <c r="D83" s="198">
        <v>74</v>
      </c>
      <c r="E83" s="203">
        <v>0</v>
      </c>
      <c r="F83" s="203">
        <v>0</v>
      </c>
      <c r="G83" s="182"/>
    </row>
    <row r="84" spans="1:7" ht="20.25">
      <c r="A84" s="180">
        <v>40406</v>
      </c>
      <c r="B84" s="197">
        <v>169.17</v>
      </c>
      <c r="C84" s="195">
        <v>16.2</v>
      </c>
      <c r="D84" s="198">
        <v>3</v>
      </c>
      <c r="E84" s="198">
        <v>17</v>
      </c>
      <c r="F84" s="198">
        <v>1</v>
      </c>
      <c r="G84" s="182"/>
    </row>
    <row r="85" spans="1:7" ht="20.25">
      <c r="A85" s="180">
        <v>40407</v>
      </c>
      <c r="B85" s="197">
        <v>191.32</v>
      </c>
      <c r="C85" s="195">
        <v>42.97</v>
      </c>
      <c r="D85" s="198">
        <v>114</v>
      </c>
      <c r="E85" s="198">
        <v>14</v>
      </c>
      <c r="F85" s="198">
        <v>2</v>
      </c>
      <c r="G85" s="182"/>
    </row>
    <row r="86" spans="1:7" ht="20.25">
      <c r="A86" s="180">
        <v>40408</v>
      </c>
      <c r="B86" s="197">
        <v>185.71</v>
      </c>
      <c r="C86" s="195">
        <v>51.21</v>
      </c>
      <c r="D86" s="198">
        <v>83</v>
      </c>
      <c r="E86" s="198">
        <v>20</v>
      </c>
      <c r="F86" s="198">
        <v>1</v>
      </c>
      <c r="G86" s="182"/>
    </row>
    <row r="87" spans="1:7" ht="20.25">
      <c r="A87" s="180">
        <v>40409</v>
      </c>
      <c r="B87" s="197">
        <v>235.28</v>
      </c>
      <c r="C87" s="195">
        <v>34.13</v>
      </c>
      <c r="D87" s="198">
        <v>91</v>
      </c>
      <c r="E87" s="198">
        <v>26</v>
      </c>
      <c r="F87" s="198">
        <v>1</v>
      </c>
      <c r="G87" s="182"/>
    </row>
    <row r="88" spans="1:9" ht="20.25">
      <c r="A88" s="180">
        <v>40410</v>
      </c>
      <c r="B88" s="197">
        <v>209.54</v>
      </c>
      <c r="C88" s="195">
        <v>78.62</v>
      </c>
      <c r="D88" s="198">
        <v>83</v>
      </c>
      <c r="E88" s="198">
        <v>22</v>
      </c>
      <c r="F88" s="198">
        <v>1</v>
      </c>
      <c r="G88" s="182"/>
      <c r="I88" s="55" t="s">
        <v>1</v>
      </c>
    </row>
    <row r="89" spans="1:7" ht="20.25">
      <c r="A89" s="180">
        <v>40411</v>
      </c>
      <c r="B89" s="197">
        <v>123.03</v>
      </c>
      <c r="C89" s="195">
        <v>61.45</v>
      </c>
      <c r="D89" s="198">
        <v>97</v>
      </c>
      <c r="E89" s="198">
        <v>8</v>
      </c>
      <c r="F89" s="203">
        <v>0</v>
      </c>
      <c r="G89" s="182"/>
    </row>
    <row r="90" spans="1:7" ht="20.25">
      <c r="A90" s="180">
        <v>40412</v>
      </c>
      <c r="B90" s="197">
        <v>14.12</v>
      </c>
      <c r="C90" s="195">
        <v>5.88</v>
      </c>
      <c r="D90" s="198">
        <v>77</v>
      </c>
      <c r="E90" s="203">
        <v>0</v>
      </c>
      <c r="F90" s="203">
        <v>0</v>
      </c>
      <c r="G90" s="182"/>
    </row>
    <row r="91" spans="1:7" ht="20.25">
      <c r="A91" s="180">
        <v>40413</v>
      </c>
      <c r="B91" s="197">
        <v>150.72</v>
      </c>
      <c r="C91" s="195">
        <v>12.47</v>
      </c>
      <c r="D91" s="198">
        <v>1</v>
      </c>
      <c r="E91" s="198">
        <v>20</v>
      </c>
      <c r="F91" s="198">
        <v>1</v>
      </c>
      <c r="G91" s="182" t="s">
        <v>1</v>
      </c>
    </row>
    <row r="92" spans="1:7" ht="20.25">
      <c r="A92" s="180">
        <v>40414</v>
      </c>
      <c r="B92" s="197">
        <v>136.46</v>
      </c>
      <c r="C92" s="195">
        <v>39.31</v>
      </c>
      <c r="D92" s="198">
        <v>109</v>
      </c>
      <c r="E92" s="198">
        <v>14</v>
      </c>
      <c r="F92" s="198">
        <v>2</v>
      </c>
      <c r="G92" s="182"/>
    </row>
    <row r="93" spans="1:7" ht="20.25">
      <c r="A93" s="180">
        <v>40415</v>
      </c>
      <c r="B93" s="197">
        <v>141.53</v>
      </c>
      <c r="C93" s="195">
        <v>26.45</v>
      </c>
      <c r="D93" s="198">
        <v>74</v>
      </c>
      <c r="E93" s="198">
        <v>15</v>
      </c>
      <c r="F93" s="198">
        <v>2</v>
      </c>
      <c r="G93" s="182"/>
    </row>
    <row r="94" spans="1:7" ht="20.25">
      <c r="A94" s="180">
        <v>40416</v>
      </c>
      <c r="B94" s="197">
        <v>149.61</v>
      </c>
      <c r="C94" s="195">
        <v>30.02</v>
      </c>
      <c r="D94" s="198">
        <v>91</v>
      </c>
      <c r="E94" s="198">
        <v>22</v>
      </c>
      <c r="F94" s="198">
        <v>1</v>
      </c>
      <c r="G94" s="182"/>
    </row>
    <row r="95" spans="1:7" ht="20.25">
      <c r="A95" s="180">
        <v>40417</v>
      </c>
      <c r="B95" s="197">
        <v>232.34</v>
      </c>
      <c r="C95" s="195">
        <v>75.92</v>
      </c>
      <c r="D95" s="198">
        <v>84</v>
      </c>
      <c r="E95" s="198">
        <v>26</v>
      </c>
      <c r="F95" s="203">
        <v>0</v>
      </c>
      <c r="G95" s="182"/>
    </row>
    <row r="96" spans="1:7" ht="20.25">
      <c r="A96" s="180">
        <v>40418</v>
      </c>
      <c r="B96" s="197">
        <v>53.94</v>
      </c>
      <c r="C96" s="195">
        <v>20.2</v>
      </c>
      <c r="D96" s="198">
        <v>85</v>
      </c>
      <c r="E96" s="198">
        <v>3</v>
      </c>
      <c r="F96" s="198">
        <v>1</v>
      </c>
      <c r="G96" s="182"/>
    </row>
    <row r="97" spans="1:7" ht="20.25">
      <c r="A97" s="180">
        <v>40419</v>
      </c>
      <c r="B97" s="197">
        <v>13.32</v>
      </c>
      <c r="C97" s="195">
        <v>2.88</v>
      </c>
      <c r="D97" s="198">
        <v>71</v>
      </c>
      <c r="E97" s="203">
        <v>0</v>
      </c>
      <c r="F97" s="203">
        <v>0</v>
      </c>
      <c r="G97" s="182"/>
    </row>
    <row r="98" spans="1:7" ht="20.25">
      <c r="A98" s="180">
        <v>40420</v>
      </c>
      <c r="B98" s="197">
        <v>163.09</v>
      </c>
      <c r="C98" s="211">
        <v>18.89</v>
      </c>
      <c r="D98" s="198">
        <v>3</v>
      </c>
      <c r="E98" s="198">
        <v>19</v>
      </c>
      <c r="F98" s="198">
        <v>1</v>
      </c>
      <c r="G98" s="182"/>
    </row>
    <row r="99" spans="1:7" ht="20.25">
      <c r="A99" s="180">
        <v>40421</v>
      </c>
      <c r="B99" s="219">
        <v>319.3</v>
      </c>
      <c r="C99" s="220">
        <v>145.32</v>
      </c>
      <c r="D99" s="218">
        <v>163</v>
      </c>
      <c r="E99" s="218">
        <v>19</v>
      </c>
      <c r="F99" s="218">
        <v>5</v>
      </c>
      <c r="G99" s="182"/>
    </row>
    <row r="100" spans="1:7" ht="20.25">
      <c r="A100" s="96" t="s">
        <v>36</v>
      </c>
      <c r="B100" s="183">
        <f>SUM(B69:B99)</f>
        <v>4245.580000000001</v>
      </c>
      <c r="C100" s="184">
        <f>SUM(C69:C99)</f>
        <v>1094.8700000000001</v>
      </c>
      <c r="D100" s="185">
        <f>SUM(D69:D99)</f>
        <v>2338</v>
      </c>
      <c r="E100" s="185">
        <f>SUM(E69:E99)</f>
        <v>419</v>
      </c>
      <c r="F100" s="185">
        <f>SUM(F69:F99)</f>
        <v>35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8" ht="20.25">
      <c r="A105" s="94"/>
      <c r="B105" s="94"/>
      <c r="C105" s="95"/>
      <c r="D105" s="96"/>
      <c r="E105" s="97"/>
      <c r="F105" s="94"/>
      <c r="H105" s="55" t="s">
        <v>1</v>
      </c>
    </row>
    <row r="106" spans="1:6" ht="20.25">
      <c r="A106" s="94"/>
      <c r="B106" s="94"/>
      <c r="C106" s="95"/>
      <c r="D106" s="96"/>
      <c r="E106" s="97"/>
      <c r="F106" s="94"/>
    </row>
  </sheetData>
  <sheetProtection/>
  <printOptions/>
  <pageMargins left="0.7" right="0.7" top="0.75" bottom="0.75" header="0.3" footer="0.3"/>
  <pageSetup fitToHeight="1" fitToWidth="1" horizontalDpi="600" verticalDpi="600" orientation="portrait" scale="3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05"/>
  <sheetViews>
    <sheetView zoomScale="75" zoomScaleNormal="75" zoomScalePageLayoutView="0" workbookViewId="0" topLeftCell="A46">
      <selection activeCell="E54" sqref="E54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64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302.35</v>
      </c>
      <c r="F5" s="22">
        <f>E5/E8</f>
        <v>0.10410103326343915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984.98</v>
      </c>
      <c r="F6" s="22">
        <f>E6/E8</f>
        <v>0.33913489579567485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v>1617.06</v>
      </c>
      <c r="F7" s="22">
        <f>E7/E8</f>
        <v>0.5567640709408861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2904.39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38.87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677.33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75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92">
        <v>6.48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v>177.2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242">
        <v>105.11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13">
        <v>0</v>
      </c>
      <c r="F18" s="35"/>
      <c r="G18" s="131"/>
      <c r="H18" s="20" t="s">
        <v>1</v>
      </c>
    </row>
    <row r="19" spans="1:8" s="19" customFormat="1" ht="20.25">
      <c r="A19" s="134" t="s">
        <v>9</v>
      </c>
      <c r="B19" s="134"/>
      <c r="C19" s="135"/>
      <c r="D19" s="136"/>
      <c r="E19" s="192">
        <v>28.86</v>
      </c>
      <c r="F19" s="35"/>
      <c r="G19" s="131"/>
      <c r="H19" s="230"/>
    </row>
    <row r="20" spans="1:8" s="19" customFormat="1" ht="20.25">
      <c r="A20" s="134" t="s">
        <v>48</v>
      </c>
      <c r="B20" s="134"/>
      <c r="C20" s="135"/>
      <c r="D20" s="136"/>
      <c r="E20" s="213">
        <v>0</v>
      </c>
      <c r="F20" s="35"/>
      <c r="G20" s="131"/>
      <c r="H20" s="20" t="s">
        <v>1</v>
      </c>
    </row>
    <row r="21" spans="1:8" s="19" customFormat="1" ht="21" thickBot="1">
      <c r="A21" s="134" t="s">
        <v>49</v>
      </c>
      <c r="B21" s="134"/>
      <c r="C21" s="135"/>
      <c r="D21" s="136"/>
      <c r="E21" s="153">
        <v>102.68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1211.53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40">
        <v>0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32">
        <v>4.31</v>
      </c>
      <c r="F28" s="138"/>
      <c r="G28" s="131" t="s">
        <v>1</v>
      </c>
      <c r="H28" s="20"/>
    </row>
    <row r="29" spans="1:8" s="19" customFormat="1" ht="20.25">
      <c r="A29" s="94" t="s">
        <v>13</v>
      </c>
      <c r="B29" s="94"/>
      <c r="C29" s="138"/>
      <c r="D29" s="138"/>
      <c r="E29" s="231">
        <v>38.88</v>
      </c>
      <c r="F29" s="138"/>
      <c r="G29" s="131"/>
      <c r="H29" s="20"/>
    </row>
    <row r="30" spans="1:9" s="19" customFormat="1" ht="20.25">
      <c r="A30" s="94" t="s">
        <v>14</v>
      </c>
      <c r="B30" s="94"/>
      <c r="C30" s="138"/>
      <c r="D30" s="138"/>
      <c r="E30" s="232">
        <f>13.52+2.42+0.28</f>
        <v>16.22</v>
      </c>
      <c r="F30" s="138"/>
      <c r="G30" s="131"/>
      <c r="H30" s="20"/>
      <c r="I30" s="19" t="s">
        <v>1</v>
      </c>
    </row>
    <row r="31" spans="1:8" s="19" customFormat="1" ht="20.25">
      <c r="A31" s="94" t="s">
        <v>15</v>
      </c>
      <c r="B31" s="94"/>
      <c r="C31" s="138"/>
      <c r="D31" s="138"/>
      <c r="E31" s="140">
        <f>860*0.0004</f>
        <v>0.34400000000000003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140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92">
        <v>10.85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0">
        <v>0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140">
        <v>0</v>
      </c>
      <c r="F35" s="135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33">
        <v>0</v>
      </c>
      <c r="F36" s="135"/>
      <c r="G36" s="131" t="s">
        <v>1</v>
      </c>
      <c r="H36" s="20"/>
    </row>
    <row r="37" spans="1:8" s="19" customFormat="1" ht="21" thickBot="1">
      <c r="A37" s="94"/>
      <c r="B37" s="94"/>
      <c r="C37" s="138"/>
      <c r="D37" s="138"/>
      <c r="E37" s="25">
        <f>SUM(E26:E36)</f>
        <v>70.604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34">
        <v>157.69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34">
        <v>3.46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40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92">
        <v>38.02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40">
        <v>0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242">
        <v>124.03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/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40">
        <v>0</v>
      </c>
      <c r="F47" s="18"/>
      <c r="G47" s="131"/>
      <c r="H47" s="20" t="s">
        <v>1</v>
      </c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323.20000000000005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1534.73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B99</f>
        <v>3652.62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1534.73</v>
      </c>
      <c r="F54" s="58">
        <f>E54/E53</f>
        <v>0.42017236942249675</v>
      </c>
      <c r="G54" s="94"/>
    </row>
    <row r="55" spans="1:7" ht="20.25">
      <c r="A55" s="24" t="s">
        <v>28</v>
      </c>
      <c r="B55" s="24"/>
      <c r="C55" s="159"/>
      <c r="D55" s="159"/>
      <c r="E55" s="62">
        <v>2904.39</v>
      </c>
      <c r="F55" s="58">
        <f>E54/E55</f>
        <v>0.5284173268741457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1658.57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0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64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40422</v>
      </c>
      <c r="B69" s="197">
        <v>157.52</v>
      </c>
      <c r="C69" s="194">
        <v>33.7</v>
      </c>
      <c r="D69" s="198">
        <v>89</v>
      </c>
      <c r="E69" s="198">
        <v>16</v>
      </c>
      <c r="F69" s="198"/>
      <c r="G69" s="182"/>
    </row>
    <row r="70" spans="1:7" ht="20.25">
      <c r="A70" s="180">
        <v>40423</v>
      </c>
      <c r="B70" s="197">
        <v>175.88</v>
      </c>
      <c r="C70" s="195">
        <v>33.67</v>
      </c>
      <c r="D70" s="198">
        <v>81</v>
      </c>
      <c r="E70" s="198">
        <v>21</v>
      </c>
      <c r="F70" s="198"/>
      <c r="G70" s="182"/>
    </row>
    <row r="71" spans="1:7" ht="20.25">
      <c r="A71" s="180">
        <v>40424</v>
      </c>
      <c r="B71" s="197">
        <v>217.73</v>
      </c>
      <c r="C71" s="195">
        <v>45.05</v>
      </c>
      <c r="D71" s="198">
        <v>105</v>
      </c>
      <c r="E71" s="198">
        <v>20</v>
      </c>
      <c r="F71" s="198">
        <v>4</v>
      </c>
      <c r="G71" s="182"/>
    </row>
    <row r="72" spans="1:7" ht="20.25">
      <c r="A72" s="180">
        <v>40425</v>
      </c>
      <c r="B72" s="197">
        <v>64.35</v>
      </c>
      <c r="C72" s="195">
        <v>7.69</v>
      </c>
      <c r="D72" s="198">
        <v>73</v>
      </c>
      <c r="E72" s="198">
        <v>4</v>
      </c>
      <c r="F72" s="198">
        <v>1</v>
      </c>
      <c r="G72" s="182"/>
    </row>
    <row r="73" spans="1:7" ht="20.25">
      <c r="A73" s="180">
        <v>40426</v>
      </c>
      <c r="B73" s="197">
        <v>18.32</v>
      </c>
      <c r="C73" s="195">
        <v>3.04</v>
      </c>
      <c r="D73" s="198">
        <v>80</v>
      </c>
      <c r="E73" s="198">
        <v>3</v>
      </c>
      <c r="F73" s="198"/>
      <c r="G73" s="182"/>
    </row>
    <row r="74" spans="1:7" ht="20.25">
      <c r="A74" s="180">
        <v>40427</v>
      </c>
      <c r="B74" s="197">
        <v>63.99</v>
      </c>
      <c r="C74" s="195">
        <v>0</v>
      </c>
      <c r="D74" s="198"/>
      <c r="E74" s="198">
        <v>6</v>
      </c>
      <c r="F74" s="198">
        <v>1</v>
      </c>
      <c r="G74" s="182"/>
    </row>
    <row r="75" spans="1:7" ht="20.25">
      <c r="A75" s="180">
        <v>40428</v>
      </c>
      <c r="B75" s="197">
        <v>170.35</v>
      </c>
      <c r="C75" s="195">
        <v>45.94</v>
      </c>
      <c r="D75" s="198">
        <v>99</v>
      </c>
      <c r="E75" s="198">
        <v>13</v>
      </c>
      <c r="F75" s="198">
        <v>3</v>
      </c>
      <c r="G75" s="182"/>
    </row>
    <row r="76" spans="1:7" ht="20.25">
      <c r="A76" s="180">
        <v>40429</v>
      </c>
      <c r="B76" s="197">
        <v>107.22</v>
      </c>
      <c r="C76" s="195">
        <v>29.75</v>
      </c>
      <c r="D76" s="198">
        <v>82</v>
      </c>
      <c r="E76" s="198">
        <v>8</v>
      </c>
      <c r="F76" s="198">
        <v>2</v>
      </c>
      <c r="G76" s="182"/>
    </row>
    <row r="77" spans="1:8" ht="20.25">
      <c r="A77" s="180">
        <v>40430</v>
      </c>
      <c r="B77" s="197">
        <v>178.44</v>
      </c>
      <c r="C77" s="195">
        <v>101.35</v>
      </c>
      <c r="D77" s="198">
        <v>95</v>
      </c>
      <c r="E77" s="198">
        <v>16</v>
      </c>
      <c r="F77" s="198">
        <v>1</v>
      </c>
      <c r="G77" s="182"/>
      <c r="H77" s="55" t="s">
        <v>1</v>
      </c>
    </row>
    <row r="78" spans="1:7" ht="20.25">
      <c r="A78" s="180">
        <v>40431</v>
      </c>
      <c r="B78" s="197">
        <v>204.79</v>
      </c>
      <c r="C78" s="195">
        <v>36.63</v>
      </c>
      <c r="D78" s="198">
        <v>98</v>
      </c>
      <c r="E78" s="198">
        <v>27</v>
      </c>
      <c r="F78" s="198">
        <v>1</v>
      </c>
      <c r="G78" s="182"/>
    </row>
    <row r="79" spans="1:7" ht="20.25">
      <c r="A79" s="180">
        <v>40432</v>
      </c>
      <c r="B79" s="197">
        <v>43.66</v>
      </c>
      <c r="C79" s="195">
        <v>11.63</v>
      </c>
      <c r="D79" s="198">
        <v>92</v>
      </c>
      <c r="E79" s="198">
        <v>3</v>
      </c>
      <c r="F79" s="198">
        <v>1</v>
      </c>
      <c r="G79" s="182"/>
    </row>
    <row r="80" spans="1:7" ht="20.25">
      <c r="A80" s="180">
        <v>40433</v>
      </c>
      <c r="B80" s="197">
        <v>17.07</v>
      </c>
      <c r="C80" s="195">
        <v>4.88</v>
      </c>
      <c r="D80" s="198">
        <v>86</v>
      </c>
      <c r="E80" s="198"/>
      <c r="F80" s="198"/>
      <c r="G80" s="182"/>
    </row>
    <row r="81" spans="1:7" ht="20.25">
      <c r="A81" s="180">
        <v>40434</v>
      </c>
      <c r="B81" s="197">
        <v>93.23</v>
      </c>
      <c r="C81" s="195">
        <v>17.7</v>
      </c>
      <c r="D81" s="198"/>
      <c r="E81" s="198">
        <v>18</v>
      </c>
      <c r="F81" s="198">
        <v>2</v>
      </c>
      <c r="G81" s="182"/>
    </row>
    <row r="82" spans="1:7" ht="20.25">
      <c r="A82" s="180">
        <v>40435</v>
      </c>
      <c r="B82" s="197">
        <v>201.73</v>
      </c>
      <c r="C82" s="195">
        <v>54.26</v>
      </c>
      <c r="D82" s="198">
        <v>121</v>
      </c>
      <c r="E82" s="198">
        <v>20</v>
      </c>
      <c r="F82" s="198"/>
      <c r="G82" s="182"/>
    </row>
    <row r="83" spans="1:7" ht="20.25">
      <c r="A83" s="180">
        <v>40436</v>
      </c>
      <c r="B83" s="197">
        <v>67.08</v>
      </c>
      <c r="C83" s="195">
        <v>24.74</v>
      </c>
      <c r="D83" s="198">
        <v>83</v>
      </c>
      <c r="E83" s="198">
        <v>11</v>
      </c>
      <c r="F83" s="198">
        <v>1</v>
      </c>
      <c r="G83" s="182"/>
    </row>
    <row r="84" spans="1:7" ht="20.25">
      <c r="A84" s="180">
        <v>40437</v>
      </c>
      <c r="B84" s="197">
        <v>204.89</v>
      </c>
      <c r="C84" s="195">
        <v>83.27</v>
      </c>
      <c r="D84" s="198">
        <v>116</v>
      </c>
      <c r="E84" s="198">
        <v>22</v>
      </c>
      <c r="F84" s="198">
        <v>1</v>
      </c>
      <c r="G84" s="182"/>
    </row>
    <row r="85" spans="1:7" ht="20.25">
      <c r="A85" s="180">
        <v>40438</v>
      </c>
      <c r="B85" s="197">
        <v>203.73</v>
      </c>
      <c r="C85" s="195">
        <v>69.73</v>
      </c>
      <c r="D85" s="198">
        <v>88</v>
      </c>
      <c r="E85" s="198">
        <v>17</v>
      </c>
      <c r="F85" s="198">
        <v>4</v>
      </c>
      <c r="G85" s="182"/>
    </row>
    <row r="86" spans="1:7" ht="20.25">
      <c r="A86" s="180">
        <v>40439</v>
      </c>
      <c r="B86" s="197">
        <v>132.78</v>
      </c>
      <c r="C86" s="195">
        <v>14.92</v>
      </c>
      <c r="D86" s="198">
        <v>104</v>
      </c>
      <c r="E86" s="198">
        <v>13</v>
      </c>
      <c r="F86" s="198">
        <v>38</v>
      </c>
      <c r="G86" s="182"/>
    </row>
    <row r="87" spans="1:7" ht="20.25">
      <c r="A87" s="180">
        <v>40440</v>
      </c>
      <c r="B87" s="197">
        <v>11.99</v>
      </c>
      <c r="C87" s="195">
        <v>3.44</v>
      </c>
      <c r="D87" s="198">
        <v>53</v>
      </c>
      <c r="E87" s="198"/>
      <c r="F87" s="198"/>
      <c r="G87" s="182"/>
    </row>
    <row r="88" spans="1:9" ht="20.25">
      <c r="A88" s="180">
        <v>40441</v>
      </c>
      <c r="B88" s="197">
        <v>174.65</v>
      </c>
      <c r="C88" s="195">
        <v>23.81</v>
      </c>
      <c r="D88" s="198">
        <v>2</v>
      </c>
      <c r="E88" s="198">
        <v>25</v>
      </c>
      <c r="F88" s="198">
        <v>4</v>
      </c>
      <c r="G88" s="182"/>
      <c r="I88" s="55" t="s">
        <v>1</v>
      </c>
    </row>
    <row r="89" spans="1:7" ht="20.25">
      <c r="A89" s="180">
        <v>40442</v>
      </c>
      <c r="B89" s="197">
        <v>134.66</v>
      </c>
      <c r="C89" s="195">
        <v>50.07</v>
      </c>
      <c r="D89" s="198">
        <v>126</v>
      </c>
      <c r="E89" s="198">
        <v>14</v>
      </c>
      <c r="F89" s="198">
        <v>1</v>
      </c>
      <c r="G89" s="182"/>
    </row>
    <row r="90" spans="1:7" ht="20.25">
      <c r="A90" s="180">
        <v>40443</v>
      </c>
      <c r="B90" s="197">
        <v>144.25</v>
      </c>
      <c r="C90" s="195">
        <v>48.89</v>
      </c>
      <c r="D90" s="198">
        <v>86</v>
      </c>
      <c r="E90" s="198">
        <v>14</v>
      </c>
      <c r="F90" s="198"/>
      <c r="G90" s="182"/>
    </row>
    <row r="91" spans="1:7" ht="20.25">
      <c r="A91" s="180">
        <v>40444</v>
      </c>
      <c r="B91" s="197">
        <v>133.68</v>
      </c>
      <c r="C91" s="195">
        <v>25.46</v>
      </c>
      <c r="D91" s="198">
        <v>76</v>
      </c>
      <c r="E91" s="198">
        <v>20</v>
      </c>
      <c r="F91" s="198"/>
      <c r="G91" s="182" t="s">
        <v>1</v>
      </c>
    </row>
    <row r="92" spans="1:7" ht="20.25">
      <c r="A92" s="180">
        <v>40445</v>
      </c>
      <c r="B92" s="197">
        <v>155.44</v>
      </c>
      <c r="C92" s="195">
        <v>55.77</v>
      </c>
      <c r="D92" s="198">
        <v>109</v>
      </c>
      <c r="E92" s="198">
        <v>17</v>
      </c>
      <c r="F92" s="198">
        <v>3</v>
      </c>
      <c r="G92" s="182"/>
    </row>
    <row r="93" spans="1:7" ht="20.25">
      <c r="A93" s="180">
        <v>40446</v>
      </c>
      <c r="B93" s="197">
        <v>27.76</v>
      </c>
      <c r="C93" s="195">
        <v>7.09</v>
      </c>
      <c r="D93" s="198">
        <v>58</v>
      </c>
      <c r="E93" s="198">
        <v>2</v>
      </c>
      <c r="F93" s="198"/>
      <c r="G93" s="182"/>
    </row>
    <row r="94" spans="1:7" ht="20.25">
      <c r="A94" s="180">
        <v>40447</v>
      </c>
      <c r="B94" s="197">
        <v>12.89</v>
      </c>
      <c r="C94" s="195">
        <v>8.32</v>
      </c>
      <c r="D94" s="198">
        <v>75</v>
      </c>
      <c r="E94" s="198"/>
      <c r="F94" s="198"/>
      <c r="G94" s="182"/>
    </row>
    <row r="95" spans="1:7" ht="20.25">
      <c r="A95" s="180">
        <v>40448</v>
      </c>
      <c r="B95" s="197">
        <v>131.45</v>
      </c>
      <c r="C95" s="195">
        <v>6.79</v>
      </c>
      <c r="D95" s="198">
        <v>1</v>
      </c>
      <c r="E95" s="198">
        <v>24</v>
      </c>
      <c r="F95" s="198"/>
      <c r="G95" s="182"/>
    </row>
    <row r="96" spans="1:7" ht="20.25">
      <c r="A96" s="180">
        <v>40449</v>
      </c>
      <c r="B96" s="197">
        <v>153.65</v>
      </c>
      <c r="C96" s="195">
        <v>68.76</v>
      </c>
      <c r="D96" s="198">
        <v>109</v>
      </c>
      <c r="E96" s="198">
        <v>14</v>
      </c>
      <c r="F96" s="198">
        <v>1</v>
      </c>
      <c r="G96" s="182"/>
    </row>
    <row r="97" spans="1:7" ht="20.25">
      <c r="A97" s="180">
        <v>40450</v>
      </c>
      <c r="B97" s="197">
        <v>116.86</v>
      </c>
      <c r="C97" s="195">
        <v>39.34</v>
      </c>
      <c r="D97" s="198">
        <v>88</v>
      </c>
      <c r="E97" s="198">
        <v>11</v>
      </c>
      <c r="F97" s="198"/>
      <c r="G97" s="182"/>
    </row>
    <row r="98" spans="1:7" ht="20.25">
      <c r="A98" s="180">
        <v>40451</v>
      </c>
      <c r="B98" s="219">
        <v>132.58</v>
      </c>
      <c r="C98" s="220">
        <v>29.29</v>
      </c>
      <c r="D98" s="218">
        <v>105</v>
      </c>
      <c r="E98" s="218">
        <v>18</v>
      </c>
      <c r="F98" s="218">
        <v>7</v>
      </c>
      <c r="G98" s="182"/>
    </row>
    <row r="99" spans="1:7" ht="20.25">
      <c r="A99" s="96" t="s">
        <v>36</v>
      </c>
      <c r="B99" s="183">
        <f>SUM(B69:B98)</f>
        <v>3652.62</v>
      </c>
      <c r="C99" s="184">
        <f>SUM(C69:C98)</f>
        <v>984.98</v>
      </c>
      <c r="D99" s="185">
        <f>SUM(D69:D98)</f>
        <v>2380</v>
      </c>
      <c r="E99" s="185">
        <f>SUM(E69:E98)</f>
        <v>397</v>
      </c>
      <c r="F99" s="185">
        <f>SUM(F69:F98)</f>
        <v>76</v>
      </c>
      <c r="G99" s="94"/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7" ht="20.25">
      <c r="A103" s="94"/>
      <c r="B103" s="94"/>
      <c r="C103" s="95"/>
      <c r="D103" s="96"/>
      <c r="E103" s="97"/>
      <c r="F103" s="94"/>
      <c r="G103" s="55" t="s">
        <v>1</v>
      </c>
    </row>
    <row r="104" spans="1:8" ht="20.25">
      <c r="A104" s="94"/>
      <c r="B104" s="94"/>
      <c r="C104" s="95"/>
      <c r="D104" s="96"/>
      <c r="E104" s="97"/>
      <c r="F104" s="94"/>
      <c r="H104" s="55" t="s">
        <v>1</v>
      </c>
    </row>
    <row r="105" spans="1:6" ht="20.25">
      <c r="A105" s="94"/>
      <c r="B105" s="94"/>
      <c r="C105" s="95"/>
      <c r="D105" s="96"/>
      <c r="E105" s="97"/>
      <c r="F105" s="94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zoomScale="75" zoomScaleNormal="75" zoomScalePageLayoutView="0" workbookViewId="0" topLeftCell="A1">
      <selection activeCell="A1" sqref="A1:G62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18.8515625" style="55" customWidth="1"/>
    <col min="8" max="8" width="9.8515625" style="55" bestFit="1" customWidth="1"/>
    <col min="9" max="16384" width="9.140625" style="55" customWidth="1"/>
  </cols>
  <sheetData>
    <row r="1" spans="1:7" s="6" customFormat="1" ht="27.75">
      <c r="A1" s="1" t="s">
        <v>0</v>
      </c>
      <c r="B1" s="105"/>
      <c r="C1" s="2"/>
      <c r="D1" s="2"/>
      <c r="E1" s="3"/>
      <c r="F1" s="4"/>
      <c r="G1" s="5"/>
    </row>
    <row r="2" spans="1:7" s="6" customFormat="1" ht="28.5" thickBot="1">
      <c r="A2" s="7" t="s">
        <v>54</v>
      </c>
      <c r="B2" s="106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4"/>
      <c r="C4" s="16"/>
      <c r="D4" s="16"/>
      <c r="E4" s="17"/>
      <c r="F4" s="18"/>
      <c r="H4" s="20"/>
    </row>
    <row r="5" spans="1:8" s="19" customFormat="1" ht="20.25">
      <c r="A5" s="21" t="s">
        <v>3</v>
      </c>
      <c r="B5" s="21"/>
      <c r="C5" s="16"/>
      <c r="D5" s="16"/>
      <c r="E5" s="249">
        <f>332.99+96</f>
        <v>428.99</v>
      </c>
      <c r="F5" s="22">
        <f>E5/E8</f>
        <v>0.16616956663206336</v>
      </c>
      <c r="H5" s="111" t="s">
        <v>1</v>
      </c>
    </row>
    <row r="6" spans="1:8" s="19" customFormat="1" ht="20.25">
      <c r="A6" s="21" t="s">
        <v>40</v>
      </c>
      <c r="B6" s="21"/>
      <c r="C6" s="16"/>
      <c r="D6" s="16"/>
      <c r="E6" s="249">
        <v>650.79</v>
      </c>
      <c r="F6" s="22">
        <f>E6/E8</f>
        <v>0.2520839466385708</v>
      </c>
      <c r="H6" s="112"/>
    </row>
    <row r="7" spans="1:8" s="19" customFormat="1" ht="21" thickBot="1">
      <c r="A7" s="21" t="s">
        <v>4</v>
      </c>
      <c r="B7" s="21"/>
      <c r="C7" s="23"/>
      <c r="D7" s="23"/>
      <c r="E7" s="249">
        <f>1320.58+181.82-0.54</f>
        <v>1501.86</v>
      </c>
      <c r="F7" s="22">
        <f>E7/E8</f>
        <v>0.5817464867293658</v>
      </c>
      <c r="H7" s="111"/>
    </row>
    <row r="8" spans="1:8" s="19" customFormat="1" ht="21" customHeight="1" thickBot="1">
      <c r="A8" s="21" t="s">
        <v>28</v>
      </c>
      <c r="C8" s="23"/>
      <c r="D8" s="23"/>
      <c r="E8" s="248">
        <f>SUM(E5:E7)</f>
        <v>2581.64</v>
      </c>
      <c r="F8" s="18"/>
      <c r="H8" s="111"/>
    </row>
    <row r="9" spans="1:8" s="19" customFormat="1" ht="21" customHeight="1">
      <c r="A9" s="21"/>
      <c r="C9" s="23"/>
      <c r="D9" s="23"/>
      <c r="E9" s="26"/>
      <c r="F9" s="18"/>
      <c r="G9" s="245" t="s">
        <v>65</v>
      </c>
      <c r="H9" s="111"/>
    </row>
    <row r="10" spans="1:8" s="19" customFormat="1" ht="21" customHeight="1" thickBot="1">
      <c r="A10" s="24"/>
      <c r="B10" s="24"/>
      <c r="C10" s="23"/>
      <c r="D10" s="23"/>
      <c r="F10" s="244">
        <v>9681.15</v>
      </c>
      <c r="G10" s="246">
        <v>1039.8</v>
      </c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0"/>
      <c r="H11" s="20"/>
    </row>
    <row r="12" spans="1:8" s="19" customFormat="1" ht="20.25">
      <c r="A12" s="31" t="s">
        <v>5</v>
      </c>
      <c r="B12" s="31"/>
      <c r="C12" s="32"/>
      <c r="D12" s="33"/>
      <c r="E12" s="117">
        <f>55.43+16.6</f>
        <v>72.03</v>
      </c>
      <c r="F12" s="35"/>
      <c r="G12" s="19" t="s">
        <v>1</v>
      </c>
      <c r="H12" s="113"/>
    </row>
    <row r="13" spans="1:8" s="19" customFormat="1" ht="20.25">
      <c r="A13" s="31" t="s">
        <v>43</v>
      </c>
      <c r="B13" s="31" t="s">
        <v>1</v>
      </c>
      <c r="C13" s="32"/>
      <c r="D13" s="33"/>
      <c r="E13" s="117">
        <f>361.92-77.97</f>
        <v>283.95000000000005</v>
      </c>
      <c r="F13" s="35"/>
      <c r="H13" s="113"/>
    </row>
    <row r="14" spans="1:8" s="19" customFormat="1" ht="18">
      <c r="A14" s="42" t="s">
        <v>47</v>
      </c>
      <c r="B14" s="42"/>
      <c r="C14" s="43"/>
      <c r="D14" s="43"/>
      <c r="E14" s="117">
        <v>0</v>
      </c>
      <c r="F14" s="43"/>
      <c r="H14" s="20"/>
    </row>
    <row r="15" spans="1:8" s="19" customFormat="1" ht="20.25">
      <c r="A15" s="31" t="s">
        <v>6</v>
      </c>
      <c r="B15" s="31"/>
      <c r="C15" s="32"/>
      <c r="D15" s="33"/>
      <c r="E15" s="117">
        <v>84.89</v>
      </c>
      <c r="F15" s="35"/>
      <c r="G15" s="19" t="s">
        <v>1</v>
      </c>
      <c r="H15" s="20" t="s">
        <v>1</v>
      </c>
    </row>
    <row r="16" spans="1:8" s="19" customFormat="1" ht="20.25">
      <c r="A16" s="31" t="s">
        <v>8</v>
      </c>
      <c r="B16" s="31"/>
      <c r="C16" s="32"/>
      <c r="D16" s="33"/>
      <c r="E16" s="117">
        <v>50.04</v>
      </c>
      <c r="F16" s="35"/>
      <c r="G16" s="19" t="s">
        <v>1</v>
      </c>
      <c r="H16" s="20"/>
    </row>
    <row r="17" spans="1:8" s="19" customFormat="1" ht="20.25">
      <c r="A17" s="31" t="s">
        <v>7</v>
      </c>
      <c r="B17" s="31"/>
      <c r="C17" s="32"/>
      <c r="D17" s="33"/>
      <c r="E17" s="117">
        <v>0</v>
      </c>
      <c r="F17" s="35"/>
      <c r="H17" s="20"/>
    </row>
    <row r="18" spans="1:8" s="19" customFormat="1" ht="20.25">
      <c r="A18" s="31" t="s">
        <v>9</v>
      </c>
      <c r="B18" s="31"/>
      <c r="C18" s="32"/>
      <c r="D18" s="33"/>
      <c r="E18" s="117">
        <v>0</v>
      </c>
      <c r="F18" s="35"/>
      <c r="H18" s="20"/>
    </row>
    <row r="19" spans="1:8" s="19" customFormat="1" ht="20.25">
      <c r="A19" s="31" t="s">
        <v>48</v>
      </c>
      <c r="B19" s="31"/>
      <c r="C19" s="32"/>
      <c r="D19" s="33"/>
      <c r="E19" s="117">
        <v>0</v>
      </c>
      <c r="F19" s="35"/>
      <c r="H19" s="20"/>
    </row>
    <row r="20" spans="1:8" s="19" customFormat="1" ht="21" thickBot="1">
      <c r="A20" s="31" t="s">
        <v>49</v>
      </c>
      <c r="B20" s="31"/>
      <c r="C20" s="32"/>
      <c r="D20" s="33"/>
      <c r="E20" s="117">
        <v>8.71</v>
      </c>
      <c r="F20" s="35"/>
      <c r="G20" s="19" t="s">
        <v>1</v>
      </c>
      <c r="H20" s="20"/>
    </row>
    <row r="21" spans="1:8" s="19" customFormat="1" ht="21" thickBot="1">
      <c r="A21" s="31"/>
      <c r="B21" s="31"/>
      <c r="C21" s="32"/>
      <c r="D21" s="33"/>
      <c r="E21" s="25">
        <f>SUM(E12:E20)</f>
        <v>499.62</v>
      </c>
      <c r="F21" s="35"/>
      <c r="H21" s="20"/>
    </row>
    <row r="22" spans="1:8" s="19" customFormat="1" ht="21" thickBot="1">
      <c r="A22" s="31"/>
      <c r="B22" s="31"/>
      <c r="C22" s="32"/>
      <c r="D22" s="33"/>
      <c r="E22" s="37"/>
      <c r="F22" s="35"/>
      <c r="H22" s="20"/>
    </row>
    <row r="23" spans="1:8" s="19" customFormat="1" ht="21" thickBot="1">
      <c r="A23" s="38" t="s">
        <v>46</v>
      </c>
      <c r="B23" s="108"/>
      <c r="C23" s="39"/>
      <c r="D23" s="40"/>
      <c r="E23" s="41"/>
      <c r="F23" s="35" t="s">
        <v>10</v>
      </c>
      <c r="H23" s="20"/>
    </row>
    <row r="24" ht="12.75">
      <c r="E24" s="114"/>
    </row>
    <row r="25" spans="1:8" s="19" customFormat="1" ht="18">
      <c r="A25" s="42" t="s">
        <v>37</v>
      </c>
      <c r="B25" s="42"/>
      <c r="C25" s="43"/>
      <c r="D25" s="43"/>
      <c r="E25" s="190">
        <v>0</v>
      </c>
      <c r="F25" s="32"/>
      <c r="H25" s="20"/>
    </row>
    <row r="26" spans="1:8" s="19" customFormat="1" ht="18">
      <c r="A26" s="42" t="s">
        <v>11</v>
      </c>
      <c r="B26" s="42"/>
      <c r="C26" s="43"/>
      <c r="D26" s="43"/>
      <c r="E26" s="117">
        <v>6.67</v>
      </c>
      <c r="F26" s="43"/>
      <c r="H26" s="20"/>
    </row>
    <row r="27" spans="1:8" s="19" customFormat="1" ht="18">
      <c r="A27" s="42" t="s">
        <v>12</v>
      </c>
      <c r="B27" s="42"/>
      <c r="C27" s="43"/>
      <c r="D27" s="43"/>
      <c r="E27" s="36">
        <v>2.66</v>
      </c>
      <c r="F27" s="43"/>
      <c r="H27" s="20"/>
    </row>
    <row r="28" spans="1:8" s="19" customFormat="1" ht="18">
      <c r="A28" s="42" t="s">
        <v>13</v>
      </c>
      <c r="B28" s="42"/>
      <c r="C28" s="43"/>
      <c r="D28" s="43"/>
      <c r="E28" s="36">
        <v>25.92</v>
      </c>
      <c r="F28" s="43"/>
      <c r="H28" s="20"/>
    </row>
    <row r="29" spans="1:8" s="19" customFormat="1" ht="18">
      <c r="A29" s="42" t="s">
        <v>14</v>
      </c>
      <c r="B29" s="42"/>
      <c r="C29" s="43"/>
      <c r="D29" s="43"/>
      <c r="E29" s="34">
        <v>1.57</v>
      </c>
      <c r="F29" s="43"/>
      <c r="H29" s="20"/>
    </row>
    <row r="30" spans="1:8" s="19" customFormat="1" ht="18">
      <c r="A30" s="42" t="s">
        <v>15</v>
      </c>
      <c r="B30" s="42"/>
      <c r="C30" s="43"/>
      <c r="D30" s="43"/>
      <c r="E30" s="190">
        <v>0</v>
      </c>
      <c r="F30" s="43"/>
      <c r="H30" s="20"/>
    </row>
    <row r="31" spans="1:8" s="19" customFormat="1" ht="18">
      <c r="A31" s="42" t="s">
        <v>16</v>
      </c>
      <c r="B31" s="42"/>
      <c r="C31" s="43"/>
      <c r="D31" s="43"/>
      <c r="E31" s="190">
        <v>0</v>
      </c>
      <c r="F31" s="43"/>
      <c r="G31" s="19" t="s">
        <v>1</v>
      </c>
      <c r="H31" s="20"/>
    </row>
    <row r="32" spans="1:8" s="19" customFormat="1" ht="18">
      <c r="A32" s="42" t="s">
        <v>17</v>
      </c>
      <c r="B32" s="42"/>
      <c r="C32" s="43"/>
      <c r="D32" s="43"/>
      <c r="E32" s="117">
        <v>4.1</v>
      </c>
      <c r="F32" s="43" t="s">
        <v>1</v>
      </c>
      <c r="H32" s="20"/>
    </row>
    <row r="33" spans="1:8" s="19" customFormat="1" ht="18">
      <c r="A33" s="42" t="s">
        <v>38</v>
      </c>
      <c r="B33" s="42"/>
      <c r="C33" s="43"/>
      <c r="D33" s="43"/>
      <c r="E33" s="190">
        <v>0</v>
      </c>
      <c r="F33" s="32"/>
      <c r="H33" s="20"/>
    </row>
    <row r="34" spans="1:8" s="19" customFormat="1" ht="18">
      <c r="A34" s="42" t="s">
        <v>52</v>
      </c>
      <c r="B34" s="43"/>
      <c r="C34" s="43"/>
      <c r="D34" s="48"/>
      <c r="E34" s="190">
        <v>0</v>
      </c>
      <c r="F34" s="32"/>
      <c r="H34" s="20"/>
    </row>
    <row r="35" spans="1:8" s="19" customFormat="1" ht="18">
      <c r="A35" s="42" t="s">
        <v>18</v>
      </c>
      <c r="B35" s="42"/>
      <c r="C35" s="43"/>
      <c r="D35" s="43"/>
      <c r="E35" s="190">
        <v>0</v>
      </c>
      <c r="F35" s="32" t="s">
        <v>1</v>
      </c>
      <c r="G35" s="19" t="s">
        <v>1</v>
      </c>
      <c r="H35" s="20"/>
    </row>
    <row r="36" spans="1:8" s="19" customFormat="1" ht="18">
      <c r="A36" s="42"/>
      <c r="B36" s="42"/>
      <c r="C36" s="43"/>
      <c r="D36" s="43"/>
      <c r="E36" s="17">
        <f>SUM(E25:E35)</f>
        <v>40.92</v>
      </c>
      <c r="F36" s="32"/>
      <c r="H36" s="20"/>
    </row>
    <row r="37" spans="1:8" s="19" customFormat="1" ht="21" thickBot="1">
      <c r="A37" s="44"/>
      <c r="B37" s="44"/>
      <c r="C37" s="43"/>
      <c r="D37" s="45"/>
      <c r="E37" s="17"/>
      <c r="F37" s="46"/>
      <c r="H37" s="20"/>
    </row>
    <row r="38" spans="1:8" s="19" customFormat="1" ht="21" thickBot="1">
      <c r="A38" s="15" t="s">
        <v>19</v>
      </c>
      <c r="B38" s="24"/>
      <c r="C38" s="47"/>
      <c r="D38" s="21"/>
      <c r="E38" s="48"/>
      <c r="F38" s="18"/>
      <c r="G38" s="19" t="s">
        <v>1</v>
      </c>
      <c r="H38" s="20"/>
    </row>
    <row r="39" spans="1:8" s="19" customFormat="1" ht="20.25">
      <c r="A39" s="21" t="s">
        <v>20</v>
      </c>
      <c r="B39" s="21"/>
      <c r="C39" s="16"/>
      <c r="D39" s="16" t="s">
        <v>1</v>
      </c>
      <c r="E39" s="117">
        <v>125.58</v>
      </c>
      <c r="F39" s="18"/>
      <c r="H39" s="20"/>
    </row>
    <row r="40" spans="1:8" s="19" customFormat="1" ht="20.25">
      <c r="A40" s="21" t="s">
        <v>39</v>
      </c>
      <c r="B40" s="21"/>
      <c r="C40" s="16"/>
      <c r="D40" s="16"/>
      <c r="E40" s="117">
        <v>1.4</v>
      </c>
      <c r="F40" s="18"/>
      <c r="H40" s="20" t="s">
        <v>1</v>
      </c>
    </row>
    <row r="41" spans="1:8" s="19" customFormat="1" ht="20.25">
      <c r="A41" s="21" t="s">
        <v>21</v>
      </c>
      <c r="B41" s="21"/>
      <c r="C41" s="16"/>
      <c r="D41" s="16"/>
      <c r="E41" s="190">
        <v>0</v>
      </c>
      <c r="F41" s="18"/>
      <c r="H41" s="20"/>
    </row>
    <row r="42" spans="1:8" s="19" customFormat="1" ht="20.25">
      <c r="A42" s="21" t="s">
        <v>22</v>
      </c>
      <c r="B42" s="21"/>
      <c r="C42" s="16"/>
      <c r="D42" s="16"/>
      <c r="E42" s="190">
        <v>0</v>
      </c>
      <c r="F42" s="18"/>
      <c r="H42" s="20"/>
    </row>
    <row r="43" spans="1:8" s="19" customFormat="1" ht="20.25">
      <c r="A43" s="21" t="s">
        <v>23</v>
      </c>
      <c r="B43" s="21"/>
      <c r="C43" s="16"/>
      <c r="D43" s="16"/>
      <c r="E43" s="190">
        <v>0</v>
      </c>
      <c r="F43" s="18"/>
      <c r="H43" s="20"/>
    </row>
    <row r="44" spans="1:8" s="19" customFormat="1" ht="21" customHeight="1">
      <c r="A44" s="21" t="s">
        <v>24</v>
      </c>
      <c r="B44" s="21"/>
      <c r="C44" s="16"/>
      <c r="D44" s="16"/>
      <c r="E44" s="117">
        <v>1.62</v>
      </c>
      <c r="F44" s="18"/>
      <c r="H44" s="20"/>
    </row>
    <row r="45" spans="1:8" s="19" customFormat="1" ht="21" customHeight="1">
      <c r="A45" s="21" t="s">
        <v>50</v>
      </c>
      <c r="B45" s="21"/>
      <c r="C45" s="16"/>
      <c r="D45" s="16"/>
      <c r="E45" s="190">
        <v>0</v>
      </c>
      <c r="F45" s="18"/>
      <c r="H45" s="20"/>
    </row>
    <row r="46" spans="1:8" s="19" customFormat="1" ht="21" customHeight="1" thickBot="1">
      <c r="A46" s="21" t="s">
        <v>51</v>
      </c>
      <c r="B46" s="21"/>
      <c r="C46" s="16"/>
      <c r="D46" s="16"/>
      <c r="E46" s="117">
        <v>1.89</v>
      </c>
      <c r="F46" s="18"/>
      <c r="H46" s="20"/>
    </row>
    <row r="47" spans="1:8" s="19" customFormat="1" ht="21" customHeight="1" thickBot="1">
      <c r="A47" s="21" t="s">
        <v>1</v>
      </c>
      <c r="B47" s="21"/>
      <c r="C47" s="16"/>
      <c r="D47" s="16"/>
      <c r="E47" s="115">
        <f>SUM(E39:E46)</f>
        <v>130.48999999999998</v>
      </c>
      <c r="F47" s="18"/>
      <c r="H47" s="20"/>
    </row>
    <row r="48" spans="1:6" s="49" customFormat="1" ht="21" customHeight="1" thickBot="1">
      <c r="A48" s="21"/>
      <c r="B48" s="21"/>
      <c r="C48" s="16"/>
      <c r="D48" s="16"/>
      <c r="E48" s="17"/>
      <c r="F48" s="18"/>
    </row>
    <row r="49" spans="1:8" s="19" customFormat="1" ht="21" customHeight="1" thickBot="1">
      <c r="A49" s="15" t="s">
        <v>25</v>
      </c>
      <c r="B49" s="24"/>
      <c r="C49" s="50"/>
      <c r="D49" s="51"/>
      <c r="E49" s="52">
        <f>E21+E47</f>
        <v>630.11</v>
      </c>
      <c r="F49" s="18"/>
      <c r="H49" s="20"/>
    </row>
    <row r="50" spans="1:8" s="19" customFormat="1" ht="18.75" customHeight="1">
      <c r="A50" s="21"/>
      <c r="B50" s="21"/>
      <c r="C50" s="16"/>
      <c r="D50" s="16"/>
      <c r="E50" s="17"/>
      <c r="F50" s="18"/>
      <c r="H50" s="20"/>
    </row>
    <row r="51" spans="1:6" ht="23.25">
      <c r="A51" s="53"/>
      <c r="B51" s="53"/>
      <c r="C51" s="53"/>
      <c r="D51" s="53"/>
      <c r="E51" s="54"/>
      <c r="F51" s="5"/>
    </row>
    <row r="52" spans="1:6" s="42" customFormat="1" ht="20.25">
      <c r="A52" s="56" t="s">
        <v>26</v>
      </c>
      <c r="B52" s="56"/>
      <c r="C52" s="53"/>
      <c r="D52" s="53"/>
      <c r="E52" s="57">
        <f>B99</f>
        <v>2934.4699999999993</v>
      </c>
      <c r="F52" s="58">
        <v>1</v>
      </c>
    </row>
    <row r="53" spans="1:6" ht="20.25">
      <c r="A53" s="59" t="s">
        <v>27</v>
      </c>
      <c r="B53" s="59"/>
      <c r="C53" s="60"/>
      <c r="D53" s="61"/>
      <c r="E53" s="62">
        <f>E49</f>
        <v>630.11</v>
      </c>
      <c r="F53" s="58">
        <f>E53/E52</f>
        <v>0.21472702055226334</v>
      </c>
    </row>
    <row r="54" spans="1:6" ht="20.25">
      <c r="A54" s="51" t="s">
        <v>28</v>
      </c>
      <c r="B54" s="51"/>
      <c r="C54" s="63"/>
      <c r="D54" s="63"/>
      <c r="E54" s="62">
        <v>2581.64</v>
      </c>
      <c r="F54" s="58">
        <f>F52-F53</f>
        <v>0.7852729794477367</v>
      </c>
    </row>
    <row r="55" spans="1:6" ht="20.25">
      <c r="A55" s="64"/>
      <c r="B55" s="64"/>
      <c r="C55" s="65"/>
      <c r="D55" s="104"/>
      <c r="E55" s="103"/>
      <c r="F55" s="67"/>
    </row>
    <row r="56" spans="1:8" s="19" customFormat="1" ht="20.25">
      <c r="A56" s="116" t="s">
        <v>43</v>
      </c>
      <c r="B56" s="31" t="s">
        <v>1</v>
      </c>
      <c r="C56" s="32"/>
      <c r="D56" s="33"/>
      <c r="E56" s="57">
        <v>620.36</v>
      </c>
      <c r="F56" s="35"/>
      <c r="H56" s="113"/>
    </row>
    <row r="57" spans="1:6" ht="20.25">
      <c r="A57" s="64"/>
      <c r="B57" s="64"/>
      <c r="C57" s="65"/>
      <c r="D57" s="66"/>
      <c r="E57" s="103"/>
      <c r="F57" s="67"/>
    </row>
    <row r="58" spans="1:8" s="19" customFormat="1" ht="20.25">
      <c r="A58" s="68" t="s">
        <v>29</v>
      </c>
      <c r="B58" s="68"/>
      <c r="C58" s="16"/>
      <c r="D58" s="16"/>
      <c r="E58" s="69"/>
      <c r="F58" s="243">
        <v>0</v>
      </c>
      <c r="H58" s="20"/>
    </row>
    <row r="59" spans="1:7" ht="15.75">
      <c r="A59" s="71"/>
      <c r="B59" s="71"/>
      <c r="C59" s="72"/>
      <c r="D59" s="73"/>
      <c r="E59" s="74"/>
      <c r="F59" s="75"/>
      <c r="G59" s="76"/>
    </row>
    <row r="60" spans="1:8" ht="20.25">
      <c r="A60" s="77" t="s">
        <v>30</v>
      </c>
      <c r="B60" s="77"/>
      <c r="C60" s="78"/>
      <c r="D60" s="79"/>
      <c r="E60" s="80"/>
      <c r="F60" s="81">
        <v>0</v>
      </c>
      <c r="G60" s="76"/>
      <c r="H60" s="82"/>
    </row>
    <row r="61" spans="1:6" ht="20.25">
      <c r="A61" s="77" t="s">
        <v>31</v>
      </c>
      <c r="B61" s="77"/>
      <c r="C61" s="83"/>
      <c r="D61" s="84"/>
      <c r="E61" s="74"/>
      <c r="F61" s="81">
        <v>0</v>
      </c>
    </row>
    <row r="62" spans="1:6" ht="20.25">
      <c r="A62" s="77" t="s">
        <v>44</v>
      </c>
      <c r="B62" s="77"/>
      <c r="C62" s="83"/>
      <c r="D62" s="84"/>
      <c r="E62" s="74"/>
      <c r="F62" s="109"/>
    </row>
    <row r="63" spans="1:6" ht="18.75" thickBot="1">
      <c r="A63" s="42"/>
      <c r="B63" s="42"/>
      <c r="C63" s="42"/>
      <c r="D63" s="42"/>
      <c r="E63" s="42"/>
      <c r="F63" s="88"/>
    </row>
    <row r="64" spans="1:6" ht="27.75">
      <c r="A64" s="1" t="s">
        <v>0</v>
      </c>
      <c r="B64" s="105"/>
      <c r="C64" s="2"/>
      <c r="D64" s="2"/>
      <c r="E64" s="3"/>
      <c r="F64" s="4"/>
    </row>
    <row r="65" spans="1:6" ht="28.5" thickBot="1">
      <c r="A65" s="7" t="s">
        <v>54</v>
      </c>
      <c r="B65" s="106"/>
      <c r="C65" s="8"/>
      <c r="D65" s="8"/>
      <c r="E65" s="9"/>
      <c r="F65" s="10"/>
    </row>
    <row r="66" spans="1:7" ht="18">
      <c r="A66" s="42"/>
      <c r="B66" s="42"/>
      <c r="C66" s="42"/>
      <c r="D66" s="42"/>
      <c r="E66" s="42"/>
      <c r="F66" s="88"/>
      <c r="G66" s="55" t="s">
        <v>1</v>
      </c>
    </row>
    <row r="67" spans="1:7" ht="101.25">
      <c r="A67" s="178" t="s">
        <v>32</v>
      </c>
      <c r="B67" s="179" t="s">
        <v>41</v>
      </c>
      <c r="C67" s="179" t="s">
        <v>42</v>
      </c>
      <c r="D67" s="179" t="s">
        <v>33</v>
      </c>
      <c r="E67" s="179" t="s">
        <v>34</v>
      </c>
      <c r="F67" s="179" t="s">
        <v>35</v>
      </c>
      <c r="G67" s="76"/>
    </row>
    <row r="68" spans="1:7" ht="21" customHeight="1">
      <c r="A68" s="180">
        <v>40179</v>
      </c>
      <c r="B68" s="186">
        <v>28.46</v>
      </c>
      <c r="C68" s="187">
        <v>0</v>
      </c>
      <c r="D68" s="189">
        <v>2</v>
      </c>
      <c r="E68" s="189">
        <v>4</v>
      </c>
      <c r="F68" s="188">
        <v>0</v>
      </c>
      <c r="G68" s="102"/>
    </row>
    <row r="69" spans="1:7" ht="21" customHeight="1">
      <c r="A69" s="180">
        <v>40180</v>
      </c>
      <c r="B69" s="186">
        <v>18.88</v>
      </c>
      <c r="C69" s="191">
        <v>7.92</v>
      </c>
      <c r="D69" s="189">
        <v>69</v>
      </c>
      <c r="E69" s="189">
        <v>1</v>
      </c>
      <c r="F69" s="188">
        <v>0</v>
      </c>
      <c r="G69" s="102"/>
    </row>
    <row r="70" spans="1:7" ht="21" customHeight="1">
      <c r="A70" s="180">
        <v>40181</v>
      </c>
      <c r="B70" s="186">
        <v>13.4</v>
      </c>
      <c r="C70" s="191">
        <v>1.6</v>
      </c>
      <c r="D70" s="189">
        <v>74</v>
      </c>
      <c r="E70" s="188">
        <v>0</v>
      </c>
      <c r="F70" s="188">
        <v>0</v>
      </c>
      <c r="G70" s="102"/>
    </row>
    <row r="71" spans="1:7" ht="21" customHeight="1">
      <c r="A71" s="180">
        <v>40182</v>
      </c>
      <c r="B71" s="186">
        <v>138.15</v>
      </c>
      <c r="C71" s="191">
        <v>17.61</v>
      </c>
      <c r="D71" s="189">
        <v>3</v>
      </c>
      <c r="E71" s="189">
        <v>14</v>
      </c>
      <c r="F71" s="189">
        <v>1</v>
      </c>
      <c r="G71" s="102"/>
    </row>
    <row r="72" spans="1:7" ht="21" customHeight="1">
      <c r="A72" s="180">
        <v>40183</v>
      </c>
      <c r="B72" s="186">
        <v>177.03</v>
      </c>
      <c r="C72" s="191">
        <v>44.31</v>
      </c>
      <c r="D72" s="189">
        <v>98</v>
      </c>
      <c r="E72" s="189">
        <v>15</v>
      </c>
      <c r="F72" s="189">
        <v>2</v>
      </c>
      <c r="G72" s="102"/>
    </row>
    <row r="73" spans="1:7" ht="21" customHeight="1">
      <c r="A73" s="180">
        <v>40184</v>
      </c>
      <c r="B73" s="186">
        <v>181.39</v>
      </c>
      <c r="C73" s="191">
        <v>36.72</v>
      </c>
      <c r="D73" s="189">
        <v>93</v>
      </c>
      <c r="E73" s="189">
        <v>16</v>
      </c>
      <c r="F73" s="188">
        <v>0</v>
      </c>
      <c r="G73" s="102"/>
    </row>
    <row r="74" spans="1:7" ht="21" customHeight="1">
      <c r="A74" s="180">
        <v>40185</v>
      </c>
      <c r="B74" s="186">
        <v>135.39</v>
      </c>
      <c r="C74" s="191">
        <v>52.86</v>
      </c>
      <c r="D74" s="189">
        <v>66</v>
      </c>
      <c r="E74" s="189">
        <v>18</v>
      </c>
      <c r="F74" s="189">
        <v>2</v>
      </c>
      <c r="G74" s="102"/>
    </row>
    <row r="75" spans="1:7" ht="21" customHeight="1">
      <c r="A75" s="180">
        <v>40186</v>
      </c>
      <c r="B75" s="186">
        <v>156.99</v>
      </c>
      <c r="C75" s="191">
        <v>35.57</v>
      </c>
      <c r="D75" s="189">
        <v>81</v>
      </c>
      <c r="E75" s="189">
        <v>21</v>
      </c>
      <c r="F75" s="189">
        <v>3</v>
      </c>
      <c r="G75" s="102"/>
    </row>
    <row r="76" spans="1:7" ht="21" customHeight="1">
      <c r="A76" s="180">
        <v>40187</v>
      </c>
      <c r="B76" s="186">
        <v>39.77</v>
      </c>
      <c r="C76" s="191">
        <v>15</v>
      </c>
      <c r="D76" s="189">
        <v>97</v>
      </c>
      <c r="E76" s="189">
        <v>2</v>
      </c>
      <c r="F76" s="188">
        <v>0</v>
      </c>
      <c r="G76" s="102"/>
    </row>
    <row r="77" spans="1:7" ht="21" customHeight="1">
      <c r="A77" s="180">
        <v>40188</v>
      </c>
      <c r="B77" s="186">
        <v>10.78</v>
      </c>
      <c r="C77" s="191">
        <v>2.72</v>
      </c>
      <c r="D77" s="189">
        <v>73</v>
      </c>
      <c r="E77" s="188">
        <v>0</v>
      </c>
      <c r="F77" s="188">
        <v>0</v>
      </c>
      <c r="G77" s="102"/>
    </row>
    <row r="78" spans="1:7" ht="21" customHeight="1">
      <c r="A78" s="180">
        <v>40189</v>
      </c>
      <c r="B78" s="186">
        <v>148.63</v>
      </c>
      <c r="C78" s="191">
        <v>25.72</v>
      </c>
      <c r="D78" s="189">
        <v>1</v>
      </c>
      <c r="E78" s="189">
        <v>21</v>
      </c>
      <c r="F78" s="189">
        <v>2</v>
      </c>
      <c r="G78" s="102"/>
    </row>
    <row r="79" spans="1:7" ht="21" customHeight="1">
      <c r="A79" s="180">
        <v>40190</v>
      </c>
      <c r="B79" s="186">
        <v>130.45</v>
      </c>
      <c r="C79" s="191">
        <v>43.49</v>
      </c>
      <c r="D79" s="189">
        <v>63</v>
      </c>
      <c r="E79" s="189">
        <v>17</v>
      </c>
      <c r="F79" s="189">
        <v>1</v>
      </c>
      <c r="G79" s="102"/>
    </row>
    <row r="80" spans="1:7" ht="21" customHeight="1">
      <c r="A80" s="180">
        <v>40191</v>
      </c>
      <c r="B80" s="186">
        <v>89.11</v>
      </c>
      <c r="C80" s="191">
        <v>18.26</v>
      </c>
      <c r="D80" s="189">
        <v>58</v>
      </c>
      <c r="E80" s="189">
        <v>11</v>
      </c>
      <c r="F80" s="188">
        <v>0</v>
      </c>
      <c r="G80" s="102"/>
    </row>
    <row r="81" spans="1:7" ht="21" customHeight="1">
      <c r="A81" s="180">
        <v>40192</v>
      </c>
      <c r="B81" s="186">
        <v>128.66</v>
      </c>
      <c r="C81" s="191">
        <v>17.04</v>
      </c>
      <c r="D81" s="189">
        <v>53</v>
      </c>
      <c r="E81" s="189">
        <v>16</v>
      </c>
      <c r="F81" s="189">
        <v>2</v>
      </c>
      <c r="G81" s="102"/>
    </row>
    <row r="82" spans="1:7" ht="21" customHeight="1">
      <c r="A82" s="180">
        <v>40193</v>
      </c>
      <c r="B82" s="186">
        <v>146.45</v>
      </c>
      <c r="C82" s="191">
        <v>43.01</v>
      </c>
      <c r="D82" s="189">
        <v>106</v>
      </c>
      <c r="E82" s="189">
        <v>18</v>
      </c>
      <c r="F82" s="189">
        <v>2</v>
      </c>
      <c r="G82" s="102"/>
    </row>
    <row r="83" spans="1:7" ht="21" customHeight="1">
      <c r="A83" s="180">
        <v>40194</v>
      </c>
      <c r="B83" s="186">
        <v>31.32</v>
      </c>
      <c r="C83" s="191">
        <v>11.28</v>
      </c>
      <c r="D83" s="189">
        <v>96</v>
      </c>
      <c r="E83" s="189">
        <v>1</v>
      </c>
      <c r="F83" s="189">
        <v>1</v>
      </c>
      <c r="G83" s="102"/>
    </row>
    <row r="84" spans="1:7" ht="21" customHeight="1">
      <c r="A84" s="180">
        <v>40195</v>
      </c>
      <c r="B84" s="186">
        <v>5.87</v>
      </c>
      <c r="C84" s="191">
        <v>1.36</v>
      </c>
      <c r="D84" s="189">
        <v>38</v>
      </c>
      <c r="E84" s="188">
        <v>0</v>
      </c>
      <c r="F84" s="188">
        <v>0</v>
      </c>
      <c r="G84" s="102"/>
    </row>
    <row r="85" spans="1:7" ht="21" customHeight="1">
      <c r="A85" s="180">
        <v>40196</v>
      </c>
      <c r="B85" s="186">
        <v>120.64</v>
      </c>
      <c r="C85" s="191">
        <v>14.4</v>
      </c>
      <c r="D85" s="189">
        <v>1</v>
      </c>
      <c r="E85" s="189">
        <v>19</v>
      </c>
      <c r="F85" s="188">
        <v>0</v>
      </c>
      <c r="G85" s="102"/>
    </row>
    <row r="86" spans="1:7" ht="21" customHeight="1">
      <c r="A86" s="180">
        <v>40197</v>
      </c>
      <c r="B86" s="186">
        <v>113.29</v>
      </c>
      <c r="C86" s="191">
        <v>26.77</v>
      </c>
      <c r="D86" s="189">
        <v>32</v>
      </c>
      <c r="E86" s="189">
        <v>16</v>
      </c>
      <c r="F86" s="189">
        <v>1</v>
      </c>
      <c r="G86" s="102"/>
    </row>
    <row r="87" spans="1:7" ht="21" customHeight="1">
      <c r="A87" s="180">
        <v>40198</v>
      </c>
      <c r="B87" s="186">
        <v>117.32</v>
      </c>
      <c r="C87" s="191">
        <v>9.2</v>
      </c>
      <c r="D87" s="189">
        <v>14</v>
      </c>
      <c r="E87" s="189">
        <v>11</v>
      </c>
      <c r="F87" s="189">
        <v>1</v>
      </c>
      <c r="G87" s="102"/>
    </row>
    <row r="88" spans="1:7" ht="21" customHeight="1">
      <c r="A88" s="180">
        <v>40199</v>
      </c>
      <c r="B88" s="186">
        <v>102.92</v>
      </c>
      <c r="C88" s="191">
        <v>11.09</v>
      </c>
      <c r="D88" s="189">
        <v>26</v>
      </c>
      <c r="E88" s="189">
        <v>16</v>
      </c>
      <c r="F88" s="189">
        <v>1</v>
      </c>
      <c r="G88" s="102"/>
    </row>
    <row r="89" spans="1:7" ht="21" customHeight="1">
      <c r="A89" s="180">
        <v>40200</v>
      </c>
      <c r="B89" s="186">
        <v>102.62</v>
      </c>
      <c r="C89" s="191">
        <v>25.44</v>
      </c>
      <c r="D89" s="189">
        <v>29</v>
      </c>
      <c r="E89" s="189">
        <v>15</v>
      </c>
      <c r="F89" s="188">
        <v>0</v>
      </c>
      <c r="G89" s="102"/>
    </row>
    <row r="90" spans="1:7" ht="21" customHeight="1">
      <c r="A90" s="180">
        <v>40201</v>
      </c>
      <c r="B90" s="186">
        <v>19.17</v>
      </c>
      <c r="C90" s="191">
        <v>7.52</v>
      </c>
      <c r="D90" s="189">
        <v>56</v>
      </c>
      <c r="E90" s="189">
        <v>1</v>
      </c>
      <c r="F90" s="188">
        <v>0</v>
      </c>
      <c r="G90" s="102" t="s">
        <v>1</v>
      </c>
    </row>
    <row r="91" spans="1:7" ht="21" customHeight="1">
      <c r="A91" s="180">
        <v>40202</v>
      </c>
      <c r="B91" s="186">
        <v>4.29</v>
      </c>
      <c r="C91" s="191">
        <v>1.12</v>
      </c>
      <c r="D91" s="189">
        <v>33</v>
      </c>
      <c r="E91" s="188">
        <v>0</v>
      </c>
      <c r="F91" s="188">
        <v>0</v>
      </c>
      <c r="G91" s="102"/>
    </row>
    <row r="92" spans="1:7" ht="21" customHeight="1">
      <c r="A92" s="180">
        <v>40203</v>
      </c>
      <c r="B92" s="186">
        <v>149.18</v>
      </c>
      <c r="C92" s="191">
        <v>24.83</v>
      </c>
      <c r="D92" s="189">
        <v>1</v>
      </c>
      <c r="E92" s="189">
        <v>19</v>
      </c>
      <c r="F92" s="189">
        <v>1</v>
      </c>
      <c r="G92" s="102"/>
    </row>
    <row r="93" spans="1:7" ht="21" customHeight="1">
      <c r="A93" s="180">
        <v>40204</v>
      </c>
      <c r="B93" s="186">
        <v>118.21</v>
      </c>
      <c r="C93" s="191">
        <v>30.59</v>
      </c>
      <c r="D93" s="189">
        <v>60</v>
      </c>
      <c r="E93" s="189">
        <v>12</v>
      </c>
      <c r="F93" s="189">
        <v>1</v>
      </c>
      <c r="G93" s="102"/>
    </row>
    <row r="94" spans="1:9" ht="21" customHeight="1">
      <c r="A94" s="180">
        <v>40205</v>
      </c>
      <c r="B94" s="186">
        <v>130.22</v>
      </c>
      <c r="C94" s="191">
        <v>29.48</v>
      </c>
      <c r="D94" s="189">
        <v>78</v>
      </c>
      <c r="E94" s="189">
        <v>12</v>
      </c>
      <c r="F94" s="189">
        <v>1</v>
      </c>
      <c r="G94" s="102"/>
      <c r="I94" s="55" t="s">
        <v>1</v>
      </c>
    </row>
    <row r="95" spans="1:7" ht="21" customHeight="1">
      <c r="A95" s="180">
        <v>40206</v>
      </c>
      <c r="B95" s="186">
        <v>157.51</v>
      </c>
      <c r="C95" s="191">
        <v>43.03</v>
      </c>
      <c r="D95" s="189">
        <v>75</v>
      </c>
      <c r="E95" s="189">
        <v>23</v>
      </c>
      <c r="F95" s="188">
        <v>0</v>
      </c>
      <c r="G95" s="102"/>
    </row>
    <row r="96" spans="1:7" ht="21" customHeight="1">
      <c r="A96" s="180">
        <v>40207</v>
      </c>
      <c r="B96" s="186">
        <v>149.23</v>
      </c>
      <c r="C96" s="191">
        <v>39.93</v>
      </c>
      <c r="D96" s="189">
        <v>91</v>
      </c>
      <c r="E96" s="189">
        <v>17</v>
      </c>
      <c r="F96" s="188">
        <v>0</v>
      </c>
      <c r="G96" s="102"/>
    </row>
    <row r="97" spans="1:8" ht="21" customHeight="1">
      <c r="A97" s="180">
        <v>40208</v>
      </c>
      <c r="B97" s="186">
        <v>52.74</v>
      </c>
      <c r="C97" s="191">
        <v>9.24</v>
      </c>
      <c r="D97" s="189">
        <v>71</v>
      </c>
      <c r="E97" s="189">
        <v>3</v>
      </c>
      <c r="F97" s="188">
        <v>0</v>
      </c>
      <c r="G97" s="102"/>
      <c r="H97" s="55" t="s">
        <v>1</v>
      </c>
    </row>
    <row r="98" spans="1:7" ht="21" customHeight="1">
      <c r="A98" s="180">
        <v>40209</v>
      </c>
      <c r="B98" s="186">
        <v>16.4</v>
      </c>
      <c r="C98" s="191">
        <v>3.68</v>
      </c>
      <c r="D98" s="189">
        <v>97</v>
      </c>
      <c r="E98" s="188">
        <v>0</v>
      </c>
      <c r="F98" s="189">
        <v>4</v>
      </c>
      <c r="G98" s="102"/>
    </row>
    <row r="99" spans="1:6" ht="21" customHeight="1">
      <c r="A99" s="96" t="s">
        <v>36</v>
      </c>
      <c r="B99" s="181">
        <f>SUM(B68:B98)</f>
        <v>2934.4699999999993</v>
      </c>
      <c r="C99" s="184">
        <f>SUM(C68:C98)</f>
        <v>650.7899999999997</v>
      </c>
      <c r="D99" s="185">
        <f>SUM(D68:D98)</f>
        <v>1735</v>
      </c>
      <c r="E99" s="185">
        <f>SUM(E68:E98)</f>
        <v>339</v>
      </c>
      <c r="F99" s="185">
        <f>SUM(F68:F98)</f>
        <v>26</v>
      </c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8" ht="20.25">
      <c r="A103" s="94"/>
      <c r="B103" s="94"/>
      <c r="C103" s="95"/>
      <c r="D103" s="96"/>
      <c r="E103" s="97"/>
      <c r="F103" s="94"/>
      <c r="H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/>
  <pageMargins left="0.7" right="0.7" top="0.75" bottom="0.75" header="0.3" footer="0.3"/>
  <pageSetup fitToHeight="1" fitToWidth="1" horizontalDpi="600" verticalDpi="600" orientation="portrait" scale="3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292" t="s">
        <v>83</v>
      </c>
      <c r="B1" s="286"/>
    </row>
    <row r="2" spans="1:2" ht="12.75">
      <c r="A2" t="s">
        <v>81</v>
      </c>
      <c r="B2" s="286"/>
    </row>
    <row r="3" ht="12.75">
      <c r="B3" s="286"/>
    </row>
    <row r="4" spans="1:2" ht="12.75">
      <c r="A4" t="s">
        <v>74</v>
      </c>
      <c r="B4" s="286">
        <v>11415</v>
      </c>
    </row>
    <row r="5" spans="1:2" ht="12.75">
      <c r="A5" t="s">
        <v>75</v>
      </c>
      <c r="B5" s="286">
        <v>3848</v>
      </c>
    </row>
    <row r="6" spans="1:2" ht="15">
      <c r="A6" t="s">
        <v>76</v>
      </c>
      <c r="B6" s="287">
        <v>478</v>
      </c>
    </row>
    <row r="7" spans="1:2" ht="12.75">
      <c r="A7" t="s">
        <v>77</v>
      </c>
      <c r="B7" s="286">
        <f>+'[2]July02'!D29+'[2]Aug02'!D29+'[2]Sep02'!D29</f>
        <v>0</v>
      </c>
    </row>
    <row r="8" ht="12.75">
      <c r="B8" s="286"/>
    </row>
    <row r="9" spans="1:2" ht="12.75">
      <c r="A9" t="s">
        <v>78</v>
      </c>
      <c r="B9" s="286">
        <f>+B4-B5-B6-B7</f>
        <v>7089</v>
      </c>
    </row>
    <row r="10" ht="12.75">
      <c r="B10" s="286"/>
    </row>
    <row r="12" spans="1:2" ht="12.75">
      <c r="A12" s="291">
        <v>1.4</v>
      </c>
      <c r="B12" s="289">
        <f>B9*A12</f>
        <v>9924.599999999999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06"/>
  <sheetViews>
    <sheetView zoomScale="75" zoomScaleNormal="75" zoomScalePageLayoutView="0" workbookViewId="0" topLeftCell="A1">
      <selection activeCell="E7" sqref="E7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70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441.29</v>
      </c>
      <c r="F5" s="22">
        <f>E5/E8</f>
        <v>0.15568530605044983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795.69</v>
      </c>
      <c r="F6" s="22">
        <f>E6/E8</f>
        <v>0.280716175692362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f>1505.47+92.05</f>
        <v>1597.52</v>
      </c>
      <c r="F7" s="22">
        <f>E7/E8</f>
        <v>0.5635985182571882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2834.5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41.03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559.2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92.04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92">
        <v>9.23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49.88+50.17</f>
        <v>100.05000000000001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242">
        <v>19.43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13">
        <v>0</v>
      </c>
      <c r="F18" s="35"/>
      <c r="G18" s="131"/>
      <c r="H18" s="20" t="s">
        <v>1</v>
      </c>
    </row>
    <row r="19" spans="1:8" s="19" customFormat="1" ht="20.25">
      <c r="A19" s="134" t="s">
        <v>9</v>
      </c>
      <c r="B19" s="134"/>
      <c r="C19" s="135"/>
      <c r="D19" s="136"/>
      <c r="E19" s="213">
        <v>0</v>
      </c>
      <c r="F19" s="35"/>
      <c r="G19" s="131"/>
      <c r="H19" s="230"/>
    </row>
    <row r="20" spans="1:8" s="19" customFormat="1" ht="20.25">
      <c r="A20" s="134" t="s">
        <v>48</v>
      </c>
      <c r="B20" s="134"/>
      <c r="C20" s="135"/>
      <c r="D20" s="136"/>
      <c r="E20" s="213">
        <v>0</v>
      </c>
      <c r="F20" s="35"/>
      <c r="G20" s="131"/>
      <c r="H20" s="20" t="s">
        <v>1</v>
      </c>
    </row>
    <row r="21" spans="1:8" s="19" customFormat="1" ht="21" thickBot="1">
      <c r="A21" s="134" t="s">
        <v>49</v>
      </c>
      <c r="B21" s="134"/>
      <c r="C21" s="135"/>
      <c r="D21" s="136"/>
      <c r="E21" s="213">
        <v>0</v>
      </c>
      <c r="F21" s="35"/>
      <c r="G21" s="131" t="s">
        <v>1</v>
      </c>
      <c r="H21" s="20" t="s">
        <v>1</v>
      </c>
    </row>
    <row r="22" spans="1:8" s="19" customFormat="1" ht="21" thickBot="1">
      <c r="A22" s="134"/>
      <c r="B22" s="134"/>
      <c r="C22" s="135"/>
      <c r="D22" s="136"/>
      <c r="E22" s="25">
        <f>SUM(E12:E21)</f>
        <v>820.9799999999999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228"/>
      <c r="F25" s="94"/>
      <c r="G25" s="94" t="s">
        <v>1</v>
      </c>
    </row>
    <row r="26" spans="1:8" s="19" customFormat="1" ht="20.25">
      <c r="A26" s="94" t="s">
        <v>37</v>
      </c>
      <c r="B26" s="94"/>
      <c r="C26" s="138"/>
      <c r="D26" s="138"/>
      <c r="E26" s="213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47">
        <v>7.11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32">
        <v>2.26</v>
      </c>
      <c r="F28" s="138"/>
      <c r="G28" s="131" t="s">
        <v>1</v>
      </c>
      <c r="H28" s="20"/>
    </row>
    <row r="29" spans="1:8" s="19" customFormat="1" ht="20.25">
      <c r="A29" s="94" t="s">
        <v>13</v>
      </c>
      <c r="B29" s="94"/>
      <c r="C29" s="138"/>
      <c r="D29" s="138"/>
      <c r="E29" s="231">
        <v>24.84</v>
      </c>
      <c r="F29" s="138"/>
      <c r="G29" s="131" t="s">
        <v>1</v>
      </c>
      <c r="H29" s="20"/>
    </row>
    <row r="30" spans="1:9" s="19" customFormat="1" ht="20.25">
      <c r="A30" s="94" t="s">
        <v>14</v>
      </c>
      <c r="B30" s="94"/>
      <c r="C30" s="138"/>
      <c r="D30" s="138"/>
      <c r="E30" s="232">
        <v>3.75</v>
      </c>
      <c r="F30" s="138"/>
      <c r="G30" s="131"/>
      <c r="H30" s="20"/>
      <c r="I30" s="19" t="s">
        <v>1</v>
      </c>
    </row>
    <row r="31" spans="1:8" s="19" customFormat="1" ht="20.25">
      <c r="A31" s="94" t="s">
        <v>15</v>
      </c>
      <c r="B31" s="94"/>
      <c r="C31" s="138"/>
      <c r="D31" s="138"/>
      <c r="E31" s="213">
        <v>0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13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47">
        <v>4.94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213">
        <v>0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13">
        <v>0</v>
      </c>
      <c r="F35" s="135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13">
        <v>0</v>
      </c>
      <c r="F36" s="135"/>
      <c r="G36" s="131" t="s">
        <v>1</v>
      </c>
      <c r="H36" s="20"/>
    </row>
    <row r="37" spans="1:8" s="19" customFormat="1" ht="21" thickBot="1">
      <c r="A37" s="94"/>
      <c r="B37" s="94"/>
      <c r="C37" s="138"/>
      <c r="D37" s="138"/>
      <c r="E37" s="25">
        <f>SUM(E26:E36)</f>
        <v>42.9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34">
        <v>142.09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34">
        <v>6.53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40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92">
        <v>8.74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40">
        <v>0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242">
        <v>14.13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>
        <v>9.23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40">
        <v>0</v>
      </c>
      <c r="F47" s="18"/>
      <c r="G47" s="131"/>
      <c r="H47" s="20" t="s">
        <v>1</v>
      </c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180.72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E22+E48+E37</f>
        <v>1044.6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3385.4399999999996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1044.6</v>
      </c>
      <c r="F54" s="58">
        <f>E54/E53</f>
        <v>0.30855664256344817</v>
      </c>
      <c r="G54" s="94"/>
    </row>
    <row r="55" spans="1:7" ht="20.25">
      <c r="A55" s="24" t="s">
        <v>28</v>
      </c>
      <c r="B55" s="24"/>
      <c r="C55" s="159"/>
      <c r="D55" s="159"/>
      <c r="E55" s="62">
        <f>E8</f>
        <v>2834.5</v>
      </c>
      <c r="F55" s="58">
        <f>E54/E55</f>
        <v>0.3685306050449814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1337.98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0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70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40452</v>
      </c>
      <c r="B69" s="197">
        <v>115.65</v>
      </c>
      <c r="C69" s="194">
        <v>32.44</v>
      </c>
      <c r="D69" s="198">
        <v>84</v>
      </c>
      <c r="E69" s="198">
        <v>15</v>
      </c>
      <c r="F69" s="198">
        <v>1</v>
      </c>
      <c r="G69" s="182"/>
    </row>
    <row r="70" spans="1:7" ht="20.25">
      <c r="A70" s="180">
        <v>40453</v>
      </c>
      <c r="B70" s="197">
        <v>55.08</v>
      </c>
      <c r="C70" s="195">
        <v>11.76</v>
      </c>
      <c r="D70" s="198">
        <v>70</v>
      </c>
      <c r="E70" s="198">
        <v>4</v>
      </c>
      <c r="F70" s="281" t="s">
        <v>71</v>
      </c>
      <c r="G70" s="182"/>
    </row>
    <row r="71" spans="1:7" ht="20.25">
      <c r="A71" s="180">
        <v>40454</v>
      </c>
      <c r="B71" s="197">
        <v>14.2</v>
      </c>
      <c r="C71" s="195">
        <v>8.48</v>
      </c>
      <c r="D71" s="198">
        <v>66</v>
      </c>
      <c r="E71" s="281" t="s">
        <v>71</v>
      </c>
      <c r="F71" s="283" t="s">
        <v>71</v>
      </c>
      <c r="G71" s="182"/>
    </row>
    <row r="72" spans="1:7" ht="20.25">
      <c r="A72" s="180">
        <v>40455</v>
      </c>
      <c r="B72" s="197">
        <v>114.01</v>
      </c>
      <c r="C72" s="195">
        <v>9.15</v>
      </c>
      <c r="D72" s="281" t="s">
        <v>71</v>
      </c>
      <c r="E72" s="198">
        <v>19</v>
      </c>
      <c r="F72" s="198">
        <v>1</v>
      </c>
      <c r="G72" s="182"/>
    </row>
    <row r="73" spans="1:7" ht="20.25">
      <c r="A73" s="180">
        <v>40456</v>
      </c>
      <c r="B73" s="197">
        <v>151.39</v>
      </c>
      <c r="C73" s="195">
        <v>87.35</v>
      </c>
      <c r="D73" s="198">
        <v>99</v>
      </c>
      <c r="E73" s="198">
        <v>14</v>
      </c>
      <c r="F73" s="198">
        <v>1</v>
      </c>
      <c r="G73" s="182"/>
    </row>
    <row r="74" spans="1:7" ht="20.25">
      <c r="A74" s="180">
        <v>40457</v>
      </c>
      <c r="B74" s="197">
        <v>149.36</v>
      </c>
      <c r="C74" s="195">
        <v>58.06</v>
      </c>
      <c r="D74" s="198">
        <v>92</v>
      </c>
      <c r="E74" s="198">
        <v>14</v>
      </c>
      <c r="F74" s="198">
        <v>1</v>
      </c>
      <c r="G74" s="182"/>
    </row>
    <row r="75" spans="1:7" ht="20.25">
      <c r="A75" s="180">
        <v>40458</v>
      </c>
      <c r="B75" s="197">
        <v>122.33</v>
      </c>
      <c r="C75" s="195">
        <v>22.36</v>
      </c>
      <c r="D75" s="198">
        <v>85</v>
      </c>
      <c r="E75" s="198">
        <v>15</v>
      </c>
      <c r="F75" s="281" t="s">
        <v>71</v>
      </c>
      <c r="G75" s="182"/>
    </row>
    <row r="76" spans="1:7" ht="20.25">
      <c r="A76" s="180">
        <v>40459</v>
      </c>
      <c r="B76" s="197">
        <v>153.01</v>
      </c>
      <c r="C76" s="195">
        <v>38.79</v>
      </c>
      <c r="D76" s="198">
        <v>110</v>
      </c>
      <c r="E76" s="198">
        <v>19</v>
      </c>
      <c r="F76" s="198">
        <v>1</v>
      </c>
      <c r="G76" s="182"/>
    </row>
    <row r="77" spans="1:8" ht="20.25">
      <c r="A77" s="180">
        <v>40460</v>
      </c>
      <c r="B77" s="197">
        <v>103.02</v>
      </c>
      <c r="C77" s="195">
        <v>10.56</v>
      </c>
      <c r="D77" s="198">
        <v>79</v>
      </c>
      <c r="E77" s="198">
        <v>3</v>
      </c>
      <c r="F77" s="198">
        <v>5</v>
      </c>
      <c r="G77" s="182"/>
      <c r="H77" s="55" t="s">
        <v>1</v>
      </c>
    </row>
    <row r="78" spans="1:7" ht="20.25">
      <c r="A78" s="180">
        <v>40461</v>
      </c>
      <c r="B78" s="197">
        <v>24.89</v>
      </c>
      <c r="C78" s="195">
        <v>2.8</v>
      </c>
      <c r="D78" s="198">
        <v>66</v>
      </c>
      <c r="E78" s="198">
        <v>1</v>
      </c>
      <c r="F78" s="281" t="s">
        <v>71</v>
      </c>
      <c r="G78" s="182"/>
    </row>
    <row r="79" spans="1:7" ht="20.25">
      <c r="A79" s="180">
        <v>40462</v>
      </c>
      <c r="B79" s="197">
        <v>127.34</v>
      </c>
      <c r="C79" s="195">
        <v>4.27</v>
      </c>
      <c r="D79" s="198">
        <v>2</v>
      </c>
      <c r="E79" s="198">
        <v>13</v>
      </c>
      <c r="F79" s="198">
        <v>1</v>
      </c>
      <c r="G79" s="182"/>
    </row>
    <row r="80" spans="1:7" ht="20.25">
      <c r="A80" s="180">
        <v>40463</v>
      </c>
      <c r="B80" s="197">
        <v>133.46</v>
      </c>
      <c r="C80" s="195">
        <v>49.01</v>
      </c>
      <c r="D80" s="198">
        <v>92</v>
      </c>
      <c r="E80" s="198">
        <v>15</v>
      </c>
      <c r="F80" s="198">
        <v>1</v>
      </c>
      <c r="G80" s="182"/>
    </row>
    <row r="81" spans="1:7" ht="20.25">
      <c r="A81" s="180">
        <v>40464</v>
      </c>
      <c r="B81" s="197">
        <v>182.96</v>
      </c>
      <c r="C81" s="195">
        <v>30.01</v>
      </c>
      <c r="D81" s="198">
        <v>87</v>
      </c>
      <c r="E81" s="198">
        <v>18</v>
      </c>
      <c r="F81" s="198">
        <v>1</v>
      </c>
      <c r="G81" s="182"/>
    </row>
    <row r="82" spans="1:7" ht="20.25">
      <c r="A82" s="180">
        <v>40465</v>
      </c>
      <c r="B82" s="197">
        <v>142</v>
      </c>
      <c r="C82" s="195">
        <v>27.12</v>
      </c>
      <c r="D82" s="198">
        <v>92</v>
      </c>
      <c r="E82" s="198">
        <v>19</v>
      </c>
      <c r="F82" s="281" t="s">
        <v>71</v>
      </c>
      <c r="G82" s="182"/>
    </row>
    <row r="83" spans="1:7" ht="20.25">
      <c r="A83" s="180">
        <v>40466</v>
      </c>
      <c r="B83" s="197">
        <v>164.24</v>
      </c>
      <c r="C83" s="195">
        <v>59.67</v>
      </c>
      <c r="D83" s="198">
        <v>74</v>
      </c>
      <c r="E83" s="198">
        <v>18</v>
      </c>
      <c r="F83" s="198">
        <v>1</v>
      </c>
      <c r="G83" s="182"/>
    </row>
    <row r="84" spans="1:7" ht="20.25">
      <c r="A84" s="180">
        <v>40467</v>
      </c>
      <c r="B84" s="197">
        <v>78.31</v>
      </c>
      <c r="C84" s="195">
        <v>11.53</v>
      </c>
      <c r="D84" s="198">
        <v>69</v>
      </c>
      <c r="E84" s="198">
        <v>5</v>
      </c>
      <c r="F84" s="198">
        <v>2</v>
      </c>
      <c r="G84" s="182"/>
    </row>
    <row r="85" spans="1:7" ht="20.25">
      <c r="A85" s="180">
        <v>40468</v>
      </c>
      <c r="B85" s="197">
        <v>9.05</v>
      </c>
      <c r="C85" s="195">
        <v>3.68</v>
      </c>
      <c r="D85" s="198">
        <v>41</v>
      </c>
      <c r="E85" s="281" t="s">
        <v>71</v>
      </c>
      <c r="F85" s="281" t="s">
        <v>71</v>
      </c>
      <c r="G85" s="182"/>
    </row>
    <row r="86" spans="1:7" ht="20.25">
      <c r="A86" s="180">
        <v>40469</v>
      </c>
      <c r="B86" s="197">
        <v>168.38</v>
      </c>
      <c r="C86" s="195">
        <v>12.04</v>
      </c>
      <c r="D86" s="198">
        <v>3</v>
      </c>
      <c r="E86" s="198">
        <v>16</v>
      </c>
      <c r="F86" s="198">
        <v>2</v>
      </c>
      <c r="G86" s="182"/>
    </row>
    <row r="87" spans="1:7" ht="20.25">
      <c r="A87" s="180">
        <v>40470</v>
      </c>
      <c r="B87" s="197">
        <v>138.16</v>
      </c>
      <c r="C87" s="195">
        <v>42.46</v>
      </c>
      <c r="D87" s="198">
        <v>107</v>
      </c>
      <c r="E87" s="198">
        <v>15</v>
      </c>
      <c r="F87" s="281" t="s">
        <v>71</v>
      </c>
      <c r="G87" s="182"/>
    </row>
    <row r="88" spans="1:9" ht="20.25">
      <c r="A88" s="180">
        <v>40471</v>
      </c>
      <c r="B88" s="197">
        <v>149.91</v>
      </c>
      <c r="C88" s="195">
        <v>37.58</v>
      </c>
      <c r="D88" s="198">
        <v>92</v>
      </c>
      <c r="E88" s="198">
        <v>16</v>
      </c>
      <c r="F88" s="198">
        <v>1</v>
      </c>
      <c r="G88" s="182"/>
      <c r="I88" s="55" t="s">
        <v>1</v>
      </c>
    </row>
    <row r="89" spans="1:7" ht="20.25">
      <c r="A89" s="180">
        <v>40472</v>
      </c>
      <c r="B89" s="197">
        <v>115.44</v>
      </c>
      <c r="C89" s="195">
        <v>40.9</v>
      </c>
      <c r="D89" s="198">
        <v>72</v>
      </c>
      <c r="E89" s="198">
        <v>20</v>
      </c>
      <c r="F89" s="281" t="s">
        <v>71</v>
      </c>
      <c r="G89" s="182"/>
    </row>
    <row r="90" spans="1:7" ht="20.25">
      <c r="A90" s="180">
        <v>40473</v>
      </c>
      <c r="B90" s="197">
        <v>196.86</v>
      </c>
      <c r="C90" s="195">
        <v>60.11</v>
      </c>
      <c r="D90" s="198">
        <v>85</v>
      </c>
      <c r="E90" s="198">
        <v>15</v>
      </c>
      <c r="F90" s="198">
        <v>4</v>
      </c>
      <c r="G90" s="182"/>
    </row>
    <row r="91" spans="1:7" ht="20.25">
      <c r="A91" s="180">
        <v>40474</v>
      </c>
      <c r="B91" s="197">
        <v>68.29</v>
      </c>
      <c r="C91" s="195">
        <v>4.64</v>
      </c>
      <c r="D91" s="198">
        <v>28</v>
      </c>
      <c r="E91" s="198">
        <v>5</v>
      </c>
      <c r="F91" s="198">
        <v>1</v>
      </c>
      <c r="G91" s="182" t="s">
        <v>1</v>
      </c>
    </row>
    <row r="92" spans="1:7" ht="20.25">
      <c r="A92" s="180">
        <v>40475</v>
      </c>
      <c r="B92" s="197">
        <v>1</v>
      </c>
      <c r="C92" s="195">
        <v>0.64</v>
      </c>
      <c r="D92" s="198">
        <v>6</v>
      </c>
      <c r="E92" s="281" t="s">
        <v>71</v>
      </c>
      <c r="F92" s="281" t="s">
        <v>71</v>
      </c>
      <c r="G92" s="182"/>
    </row>
    <row r="93" spans="1:7" ht="20.25">
      <c r="A93" s="180">
        <v>40476</v>
      </c>
      <c r="B93" s="197">
        <v>192.04</v>
      </c>
      <c r="C93" s="195">
        <v>12.33</v>
      </c>
      <c r="D93" s="198">
        <v>3</v>
      </c>
      <c r="E93" s="198">
        <v>18</v>
      </c>
      <c r="F93" s="283" t="s">
        <v>71</v>
      </c>
      <c r="G93" s="182"/>
    </row>
    <row r="94" spans="1:7" ht="20.25">
      <c r="A94" s="180">
        <v>40477</v>
      </c>
      <c r="B94" s="197">
        <v>102</v>
      </c>
      <c r="C94" s="195">
        <v>43.77</v>
      </c>
      <c r="D94" s="198">
        <v>99</v>
      </c>
      <c r="E94" s="198">
        <v>6</v>
      </c>
      <c r="F94" s="198">
        <v>1</v>
      </c>
      <c r="G94" s="182"/>
    </row>
    <row r="95" spans="1:7" ht="20.25">
      <c r="A95" s="180">
        <v>40478</v>
      </c>
      <c r="B95" s="197">
        <v>78.29</v>
      </c>
      <c r="C95" s="195">
        <v>16.68</v>
      </c>
      <c r="D95" s="198">
        <v>56</v>
      </c>
      <c r="E95" s="198">
        <v>7</v>
      </c>
      <c r="F95" s="281" t="s">
        <v>71</v>
      </c>
      <c r="G95" s="182"/>
    </row>
    <row r="96" spans="1:7" ht="20.25">
      <c r="A96" s="180">
        <v>40479</v>
      </c>
      <c r="B96" s="197">
        <v>124.8</v>
      </c>
      <c r="C96" s="195">
        <v>25.1</v>
      </c>
      <c r="D96" s="198">
        <v>67</v>
      </c>
      <c r="E96" s="198">
        <v>18</v>
      </c>
      <c r="F96" s="198">
        <v>1</v>
      </c>
      <c r="G96" s="182"/>
    </row>
    <row r="97" spans="1:7" ht="20.25">
      <c r="A97" s="180">
        <v>40480</v>
      </c>
      <c r="B97" s="197">
        <v>119.45</v>
      </c>
      <c r="C97" s="195">
        <v>22.56</v>
      </c>
      <c r="D97" s="198">
        <v>56</v>
      </c>
      <c r="E97" s="198">
        <v>20</v>
      </c>
      <c r="F97" s="198">
        <v>1</v>
      </c>
      <c r="G97" s="182"/>
    </row>
    <row r="98" spans="1:7" ht="20.25">
      <c r="A98" s="180">
        <v>40481</v>
      </c>
      <c r="B98" s="197">
        <v>79.95</v>
      </c>
      <c r="C98" s="211">
        <v>8.08</v>
      </c>
      <c r="D98" s="198">
        <v>58</v>
      </c>
      <c r="E98" s="198">
        <v>6</v>
      </c>
      <c r="F98" s="281" t="s">
        <v>71</v>
      </c>
      <c r="G98" s="182"/>
    </row>
    <row r="99" spans="1:7" ht="20.25">
      <c r="A99" s="180">
        <v>40482</v>
      </c>
      <c r="B99" s="219">
        <v>10.57</v>
      </c>
      <c r="C99" s="220">
        <v>1.76</v>
      </c>
      <c r="D99" s="218">
        <v>96</v>
      </c>
      <c r="E99" s="282" t="s">
        <v>71</v>
      </c>
      <c r="F99" s="282" t="s">
        <v>71</v>
      </c>
      <c r="G99" s="182"/>
    </row>
    <row r="100" spans="1:7" ht="20.25">
      <c r="A100" s="96" t="s">
        <v>36</v>
      </c>
      <c r="B100" s="183">
        <f>SUM(B69:B99)</f>
        <v>3385.4399999999996</v>
      </c>
      <c r="C100" s="184">
        <f>SUM(C69:C99)</f>
        <v>795.6899999999999</v>
      </c>
      <c r="D100" s="185">
        <f>SUM(D69:D99)</f>
        <v>2036</v>
      </c>
      <c r="E100" s="185">
        <f>SUM(E69:E99)</f>
        <v>354</v>
      </c>
      <c r="F100" s="185">
        <f>SUM(F69:F99)</f>
        <v>27</v>
      </c>
      <c r="G100" s="94" t="s">
        <v>72</v>
      </c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8" ht="20.25">
      <c r="A105" s="94"/>
      <c r="B105" s="94"/>
      <c r="C105" s="95"/>
      <c r="D105" s="96"/>
      <c r="E105" s="97"/>
      <c r="F105" s="94"/>
      <c r="H105" s="55" t="s">
        <v>1</v>
      </c>
    </row>
    <row r="106" spans="1:6" ht="20.25">
      <c r="A106" s="94"/>
      <c r="B106" s="94"/>
      <c r="C106" s="95"/>
      <c r="D106" s="96"/>
      <c r="E106" s="97"/>
      <c r="F106" s="94"/>
    </row>
  </sheetData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84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337.49</v>
      </c>
      <c r="F5" s="22">
        <f>E5/E8</f>
        <v>0.11568811616459393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832.19</v>
      </c>
      <c r="F6" s="22">
        <f>E6/E8</f>
        <v>0.28526621052775913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f>1683.42+64.14</f>
        <v>1747.5600000000002</v>
      </c>
      <c r="F7" s="22">
        <f>E7/E8</f>
        <v>0.599045673307647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2917.2400000000002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90.35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591.02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64.14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92">
        <v>10.26</v>
      </c>
      <c r="F15" s="46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31.53+27.03</f>
        <v>58.56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213">
        <v>0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13">
        <v>0</v>
      </c>
      <c r="F18" s="35"/>
      <c r="G18" s="131"/>
      <c r="H18" s="20" t="s">
        <v>1</v>
      </c>
    </row>
    <row r="19" spans="1:8" s="19" customFormat="1" ht="20.25">
      <c r="A19" s="134" t="s">
        <v>9</v>
      </c>
      <c r="B19" s="134"/>
      <c r="C19" s="135"/>
      <c r="D19" s="136"/>
      <c r="E19" s="192">
        <v>19.22</v>
      </c>
      <c r="F19" s="35"/>
      <c r="G19" s="131"/>
      <c r="H19" s="230"/>
    </row>
    <row r="20" spans="1:8" s="19" customFormat="1" ht="20.25">
      <c r="A20" s="134" t="s">
        <v>48</v>
      </c>
      <c r="B20" s="134"/>
      <c r="C20" s="135"/>
      <c r="D20" s="136"/>
      <c r="E20" s="213">
        <v>0</v>
      </c>
      <c r="F20" s="35"/>
      <c r="G20" s="131"/>
      <c r="H20" s="20" t="s">
        <v>1</v>
      </c>
    </row>
    <row r="21" spans="1:8" s="19" customFormat="1" ht="21" thickBot="1">
      <c r="A21" s="134" t="s">
        <v>49</v>
      </c>
      <c r="B21" s="134"/>
      <c r="C21" s="135"/>
      <c r="D21" s="136"/>
      <c r="E21" s="192">
        <f>52.57+42.51</f>
        <v>95.08</v>
      </c>
      <c r="F21" s="35"/>
      <c r="G21" s="131" t="s">
        <v>1</v>
      </c>
      <c r="H21" s="20" t="s">
        <v>1</v>
      </c>
    </row>
    <row r="22" spans="1:8" s="19" customFormat="1" ht="21" thickBot="1">
      <c r="A22" s="134"/>
      <c r="B22" s="134"/>
      <c r="C22" s="135"/>
      <c r="D22" s="136"/>
      <c r="E22" s="25">
        <f>SUM(E12:E21)</f>
        <v>928.63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228"/>
      <c r="F25" s="94"/>
      <c r="G25" s="94" t="s">
        <v>1</v>
      </c>
    </row>
    <row r="26" spans="1:8" s="19" customFormat="1" ht="20.25">
      <c r="A26" s="94" t="s">
        <v>37</v>
      </c>
      <c r="B26" s="94"/>
      <c r="C26" s="138"/>
      <c r="D26" s="138"/>
      <c r="E26" s="213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47">
        <v>21.43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232">
        <v>18.42</v>
      </c>
      <c r="F28" s="138"/>
      <c r="G28" s="131" t="s">
        <v>1</v>
      </c>
      <c r="H28" s="20"/>
    </row>
    <row r="29" spans="1:8" s="19" customFormat="1" ht="20.25">
      <c r="A29" s="94" t="s">
        <v>13</v>
      </c>
      <c r="B29" s="94"/>
      <c r="C29" s="138"/>
      <c r="D29" s="138"/>
      <c r="E29" s="231">
        <v>30.24</v>
      </c>
      <c r="F29" s="138"/>
      <c r="G29" s="131" t="s">
        <v>1</v>
      </c>
      <c r="H29" s="20"/>
    </row>
    <row r="30" spans="1:9" s="19" customFormat="1" ht="20.25">
      <c r="A30" s="94" t="s">
        <v>14</v>
      </c>
      <c r="B30" s="94"/>
      <c r="C30" s="138"/>
      <c r="D30" s="138"/>
      <c r="E30" s="232">
        <f>2.85+10.67</f>
        <v>13.52</v>
      </c>
      <c r="F30" s="138"/>
      <c r="G30" s="131"/>
      <c r="H30" s="20"/>
      <c r="I30" s="19" t="s">
        <v>1</v>
      </c>
    </row>
    <row r="31" spans="1:8" s="19" customFormat="1" ht="20.25">
      <c r="A31" s="94" t="s">
        <v>15</v>
      </c>
      <c r="B31" s="94"/>
      <c r="C31" s="138"/>
      <c r="D31" s="138"/>
      <c r="E31" s="213">
        <v>0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13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213">
        <v>0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213">
        <v>0</v>
      </c>
      <c r="F34" s="136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13">
        <v>0</v>
      </c>
      <c r="F35" s="135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13">
        <v>0</v>
      </c>
      <c r="F36" s="135"/>
      <c r="G36" s="131" t="s">
        <v>1</v>
      </c>
      <c r="H36" s="20"/>
    </row>
    <row r="37" spans="1:8" s="19" customFormat="1" ht="21" thickBot="1">
      <c r="A37" s="94"/>
      <c r="B37" s="94"/>
      <c r="C37" s="138"/>
      <c r="D37" s="138"/>
      <c r="E37" s="25">
        <f>SUM(E26:E36)</f>
        <v>83.61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234">
        <v>139.88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234">
        <v>9.27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40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40">
        <v>0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40">
        <v>0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242">
        <f>3.64+9.88</f>
        <v>13.520000000000001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40">
        <v>0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92">
        <v>0.3</v>
      </c>
      <c r="F47" s="18"/>
      <c r="G47" s="131"/>
      <c r="H47" s="20" t="s">
        <v>1</v>
      </c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162.97000000000003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E22+E48+E37</f>
        <v>1175.2099999999998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B99</f>
        <v>3451.4699999999993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1175.2099999999998</v>
      </c>
      <c r="F54" s="58">
        <f>E54/E53</f>
        <v>0.34049549901925846</v>
      </c>
      <c r="G54" s="94"/>
    </row>
    <row r="55" spans="1:7" ht="20.25">
      <c r="A55" s="24" t="s">
        <v>28</v>
      </c>
      <c r="B55" s="24"/>
      <c r="C55" s="159"/>
      <c r="D55" s="159"/>
      <c r="E55" s="62">
        <f>E8</f>
        <v>2917.2400000000002</v>
      </c>
      <c r="F55" s="58">
        <f>E54/E55</f>
        <v>0.402849954066172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1335.73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0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84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40483</v>
      </c>
      <c r="B69" s="197">
        <v>145.92</v>
      </c>
      <c r="C69" s="194">
        <v>30.55</v>
      </c>
      <c r="D69" s="198">
        <v>1</v>
      </c>
      <c r="E69" s="198">
        <v>19</v>
      </c>
      <c r="F69" s="198">
        <v>1</v>
      </c>
      <c r="G69" s="182"/>
    </row>
    <row r="70" spans="1:7" ht="20.25">
      <c r="A70" s="180">
        <v>40484</v>
      </c>
      <c r="B70" s="197">
        <v>156.88</v>
      </c>
      <c r="C70" s="195">
        <v>42.15</v>
      </c>
      <c r="D70" s="198">
        <v>119</v>
      </c>
      <c r="E70" s="198">
        <v>12</v>
      </c>
      <c r="F70" s="281" t="s">
        <v>71</v>
      </c>
      <c r="G70" s="182"/>
    </row>
    <row r="71" spans="1:7" ht="20.25">
      <c r="A71" s="180">
        <v>40485</v>
      </c>
      <c r="B71" s="197">
        <v>125.89</v>
      </c>
      <c r="C71" s="195">
        <v>32.95</v>
      </c>
      <c r="D71" s="198">
        <v>91</v>
      </c>
      <c r="E71" s="198">
        <v>10</v>
      </c>
      <c r="F71" s="281" t="s">
        <v>71</v>
      </c>
      <c r="G71" s="182"/>
    </row>
    <row r="72" spans="1:7" ht="20.25">
      <c r="A72" s="180">
        <v>40486</v>
      </c>
      <c r="B72" s="197">
        <v>142.63</v>
      </c>
      <c r="C72" s="195">
        <v>42.82</v>
      </c>
      <c r="D72" s="198">
        <v>88</v>
      </c>
      <c r="E72" s="198">
        <v>20</v>
      </c>
      <c r="F72" s="198">
        <v>1</v>
      </c>
      <c r="G72" s="182"/>
    </row>
    <row r="73" spans="1:7" ht="20.25">
      <c r="A73" s="180">
        <v>40487</v>
      </c>
      <c r="B73" s="197">
        <v>119.37</v>
      </c>
      <c r="C73" s="195">
        <v>20.51</v>
      </c>
      <c r="D73" s="198">
        <v>82</v>
      </c>
      <c r="E73" s="198">
        <v>17</v>
      </c>
      <c r="F73" s="198">
        <v>1</v>
      </c>
      <c r="G73" s="182"/>
    </row>
    <row r="74" spans="1:7" ht="20.25">
      <c r="A74" s="180">
        <v>40488</v>
      </c>
      <c r="B74" s="197">
        <v>32.19</v>
      </c>
      <c r="C74" s="195">
        <v>17.08</v>
      </c>
      <c r="D74" s="198">
        <v>85</v>
      </c>
      <c r="E74" s="198">
        <v>3</v>
      </c>
      <c r="F74" s="281" t="s">
        <v>71</v>
      </c>
      <c r="G74" s="182"/>
    </row>
    <row r="75" spans="1:7" ht="20.25">
      <c r="A75" s="180">
        <v>40489</v>
      </c>
      <c r="B75" s="197">
        <v>6.62</v>
      </c>
      <c r="C75" s="195">
        <v>2</v>
      </c>
      <c r="D75" s="198">
        <v>38</v>
      </c>
      <c r="E75" s="281" t="s">
        <v>71</v>
      </c>
      <c r="F75" s="281" t="s">
        <v>71</v>
      </c>
      <c r="G75" s="182"/>
    </row>
    <row r="76" spans="1:7" ht="20.25">
      <c r="A76" s="180">
        <v>40490</v>
      </c>
      <c r="B76" s="197">
        <v>108.98</v>
      </c>
      <c r="C76" s="195">
        <v>8.11</v>
      </c>
      <c r="D76" s="281" t="s">
        <v>71</v>
      </c>
      <c r="E76" s="198">
        <v>15</v>
      </c>
      <c r="F76" s="198">
        <v>1</v>
      </c>
      <c r="G76" s="182"/>
    </row>
    <row r="77" spans="1:8" ht="20.25">
      <c r="A77" s="180">
        <v>40491</v>
      </c>
      <c r="B77" s="197">
        <v>145.16</v>
      </c>
      <c r="C77" s="195">
        <v>44.93</v>
      </c>
      <c r="D77" s="198">
        <v>93</v>
      </c>
      <c r="E77" s="198">
        <v>16</v>
      </c>
      <c r="F77" s="198">
        <v>1</v>
      </c>
      <c r="G77" s="182"/>
      <c r="H77" s="55" t="s">
        <v>1</v>
      </c>
    </row>
    <row r="78" spans="1:7" ht="20.25">
      <c r="A78" s="180">
        <v>40492</v>
      </c>
      <c r="B78" s="197">
        <v>121.26</v>
      </c>
      <c r="C78" s="195">
        <v>35.22</v>
      </c>
      <c r="D78" s="198">
        <v>71</v>
      </c>
      <c r="E78" s="198">
        <v>11</v>
      </c>
      <c r="F78" s="198">
        <v>1</v>
      </c>
      <c r="G78" s="182"/>
    </row>
    <row r="79" spans="1:7" ht="20.25">
      <c r="A79" s="180">
        <v>40493</v>
      </c>
      <c r="B79" s="197">
        <v>178.81</v>
      </c>
      <c r="C79" s="195">
        <v>47.28</v>
      </c>
      <c r="D79" s="198">
        <v>81</v>
      </c>
      <c r="E79" s="198">
        <v>23</v>
      </c>
      <c r="F79" s="198">
        <v>1</v>
      </c>
      <c r="G79" s="182"/>
    </row>
    <row r="80" spans="1:7" ht="20.25">
      <c r="A80" s="180">
        <v>40494</v>
      </c>
      <c r="B80" s="197">
        <v>191.13</v>
      </c>
      <c r="C80" s="195">
        <v>91.73</v>
      </c>
      <c r="D80" s="198">
        <v>112</v>
      </c>
      <c r="E80" s="198">
        <v>15</v>
      </c>
      <c r="F80" s="198">
        <v>1</v>
      </c>
      <c r="G80" s="182"/>
    </row>
    <row r="81" spans="1:7" ht="20.25">
      <c r="A81" s="180">
        <v>40495</v>
      </c>
      <c r="B81" s="197">
        <v>73.31</v>
      </c>
      <c r="C81" s="195">
        <v>9.5</v>
      </c>
      <c r="D81" s="198">
        <v>63</v>
      </c>
      <c r="E81" s="198">
        <v>5</v>
      </c>
      <c r="F81" s="198">
        <v>1</v>
      </c>
      <c r="G81" s="182"/>
    </row>
    <row r="82" spans="1:7" ht="20.25">
      <c r="A82" s="180">
        <v>40496</v>
      </c>
      <c r="B82" s="197">
        <v>16.76</v>
      </c>
      <c r="C82" s="195">
        <v>4.96</v>
      </c>
      <c r="D82" s="198">
        <v>91</v>
      </c>
      <c r="E82" s="281" t="s">
        <v>71</v>
      </c>
      <c r="F82" s="281" t="s">
        <v>71</v>
      </c>
      <c r="G82" s="182"/>
    </row>
    <row r="83" spans="1:7" ht="20.25">
      <c r="A83" s="180">
        <v>40497</v>
      </c>
      <c r="B83" s="197">
        <v>114.08</v>
      </c>
      <c r="C83" s="195">
        <v>10.04</v>
      </c>
      <c r="D83" s="198">
        <v>1</v>
      </c>
      <c r="E83" s="198">
        <v>16</v>
      </c>
      <c r="F83" s="198">
        <v>1</v>
      </c>
      <c r="G83" s="182"/>
    </row>
    <row r="84" spans="1:7" ht="20.25">
      <c r="A84" s="180">
        <v>40498</v>
      </c>
      <c r="B84" s="197">
        <v>157.17</v>
      </c>
      <c r="C84" s="195">
        <v>41.9</v>
      </c>
      <c r="D84" s="198">
        <v>114</v>
      </c>
      <c r="E84" s="198">
        <v>13</v>
      </c>
      <c r="F84" s="198">
        <v>18</v>
      </c>
      <c r="G84" s="182"/>
    </row>
    <row r="85" spans="1:7" ht="20.25">
      <c r="A85" s="180">
        <v>40499</v>
      </c>
      <c r="B85" s="197">
        <v>186.38</v>
      </c>
      <c r="C85" s="195">
        <v>46.81</v>
      </c>
      <c r="D85" s="198">
        <v>119</v>
      </c>
      <c r="E85" s="198">
        <v>14</v>
      </c>
      <c r="F85" s="198">
        <v>28</v>
      </c>
      <c r="G85" s="182"/>
    </row>
    <row r="86" spans="1:7" ht="20.25">
      <c r="A86" s="180">
        <v>40500</v>
      </c>
      <c r="B86" s="197">
        <v>158.14</v>
      </c>
      <c r="C86" s="195">
        <v>45.92</v>
      </c>
      <c r="D86" s="198">
        <v>88</v>
      </c>
      <c r="E86" s="198">
        <v>18</v>
      </c>
      <c r="F86" s="198">
        <v>2</v>
      </c>
      <c r="G86" s="182"/>
    </row>
    <row r="87" spans="1:7" ht="20.25">
      <c r="A87" s="180">
        <v>40501</v>
      </c>
      <c r="B87" s="197">
        <v>130.31</v>
      </c>
      <c r="C87" s="195">
        <v>43.38</v>
      </c>
      <c r="D87" s="198">
        <v>93</v>
      </c>
      <c r="E87" s="198">
        <v>17</v>
      </c>
      <c r="F87" s="198">
        <v>1</v>
      </c>
      <c r="G87" s="182"/>
    </row>
    <row r="88" spans="1:9" ht="20.25">
      <c r="A88" s="180">
        <v>40502</v>
      </c>
      <c r="B88" s="197">
        <v>31.46</v>
      </c>
      <c r="C88" s="195">
        <v>7.04</v>
      </c>
      <c r="D88" s="198">
        <v>45</v>
      </c>
      <c r="E88" s="198">
        <v>2</v>
      </c>
      <c r="F88" s="281" t="s">
        <v>71</v>
      </c>
      <c r="G88" s="182"/>
      <c r="I88" s="55" t="s">
        <v>1</v>
      </c>
    </row>
    <row r="89" spans="1:7" ht="20.25">
      <c r="A89" s="180">
        <v>40503</v>
      </c>
      <c r="B89" s="197">
        <v>7</v>
      </c>
      <c r="C89" s="195">
        <v>3.6</v>
      </c>
      <c r="D89" s="198">
        <v>34</v>
      </c>
      <c r="E89" s="281" t="s">
        <v>71</v>
      </c>
      <c r="F89" s="281" t="s">
        <v>71</v>
      </c>
      <c r="G89" s="182"/>
    </row>
    <row r="90" spans="1:7" ht="20.25">
      <c r="A90" s="180">
        <v>40504</v>
      </c>
      <c r="B90" s="197">
        <v>142.83</v>
      </c>
      <c r="C90" s="195">
        <v>11.26</v>
      </c>
      <c r="D90" s="198">
        <v>1</v>
      </c>
      <c r="E90" s="198">
        <v>21</v>
      </c>
      <c r="F90" s="281" t="s">
        <v>71</v>
      </c>
      <c r="G90" s="182"/>
    </row>
    <row r="91" spans="1:7" ht="20.25">
      <c r="A91" s="180">
        <v>40505</v>
      </c>
      <c r="B91" s="197">
        <v>196.11</v>
      </c>
      <c r="C91" s="195">
        <v>52.02</v>
      </c>
      <c r="D91" s="198">
        <v>75</v>
      </c>
      <c r="E91" s="198">
        <v>22</v>
      </c>
      <c r="F91" s="198">
        <v>1</v>
      </c>
      <c r="G91" s="182" t="s">
        <v>1</v>
      </c>
    </row>
    <row r="92" spans="1:7" ht="20.25">
      <c r="A92" s="180">
        <v>40506</v>
      </c>
      <c r="B92" s="197">
        <v>235.01</v>
      </c>
      <c r="C92" s="195">
        <v>44.14</v>
      </c>
      <c r="D92" s="198">
        <v>94</v>
      </c>
      <c r="E92" s="198">
        <v>25</v>
      </c>
      <c r="F92" s="281" t="s">
        <v>71</v>
      </c>
      <c r="G92" s="182"/>
    </row>
    <row r="93" spans="1:7" ht="20.25">
      <c r="A93" s="180">
        <v>40507</v>
      </c>
      <c r="B93" s="197">
        <v>25.72</v>
      </c>
      <c r="C93" s="195" t="s">
        <v>85</v>
      </c>
      <c r="D93" s="281" t="s">
        <v>71</v>
      </c>
      <c r="E93" s="198">
        <v>3</v>
      </c>
      <c r="F93" s="281" t="s">
        <v>71</v>
      </c>
      <c r="G93" s="182"/>
    </row>
    <row r="94" spans="1:7" ht="20.25">
      <c r="A94" s="180">
        <v>40508</v>
      </c>
      <c r="B94" s="197">
        <v>125.68</v>
      </c>
      <c r="C94" s="195">
        <v>17.54</v>
      </c>
      <c r="D94" s="198">
        <v>53</v>
      </c>
      <c r="E94" s="198">
        <v>24</v>
      </c>
      <c r="F94" s="198">
        <v>1</v>
      </c>
      <c r="G94" s="182"/>
    </row>
    <row r="95" spans="1:7" ht="20.25">
      <c r="A95" s="180">
        <v>40509</v>
      </c>
      <c r="B95" s="197">
        <v>13.64</v>
      </c>
      <c r="C95" s="195">
        <v>3.28</v>
      </c>
      <c r="D95" s="198">
        <v>38</v>
      </c>
      <c r="E95" s="198">
        <v>1</v>
      </c>
      <c r="F95" s="198">
        <v>1</v>
      </c>
      <c r="G95" s="182"/>
    </row>
    <row r="96" spans="1:7" ht="20.25">
      <c r="A96" s="180">
        <v>40510</v>
      </c>
      <c r="B96" s="197">
        <v>7.28</v>
      </c>
      <c r="C96" s="195">
        <v>2.4</v>
      </c>
      <c r="D96" s="198">
        <v>37</v>
      </c>
      <c r="E96" s="281" t="s">
        <v>71</v>
      </c>
      <c r="F96" s="281" t="s">
        <v>71</v>
      </c>
      <c r="G96" s="182"/>
    </row>
    <row r="97" spans="1:7" ht="20.25">
      <c r="A97" s="180">
        <v>40511</v>
      </c>
      <c r="B97" s="197">
        <v>173.93</v>
      </c>
      <c r="C97" s="195">
        <v>29.22</v>
      </c>
      <c r="D97" s="198">
        <v>1</v>
      </c>
      <c r="E97" s="198">
        <v>22</v>
      </c>
      <c r="F97" s="198">
        <v>1</v>
      </c>
      <c r="G97" s="182"/>
    </row>
    <row r="98" spans="1:7" ht="20.25">
      <c r="A98" s="180">
        <v>40512</v>
      </c>
      <c r="B98" s="219">
        <v>181.82</v>
      </c>
      <c r="C98" s="220">
        <v>43.85</v>
      </c>
      <c r="D98" s="218">
        <v>134</v>
      </c>
      <c r="E98" s="218">
        <v>13</v>
      </c>
      <c r="F98" s="218">
        <v>5</v>
      </c>
      <c r="G98" s="182"/>
    </row>
    <row r="99" spans="1:7" ht="20.25">
      <c r="A99" s="96" t="s">
        <v>36</v>
      </c>
      <c r="B99" s="183">
        <f>SUM(B69:B98)</f>
        <v>3451.4699999999993</v>
      </c>
      <c r="C99" s="184">
        <f>SUM(C69:C98)</f>
        <v>832.1899999999998</v>
      </c>
      <c r="D99" s="185">
        <f>SUM(D69:D98)</f>
        <v>1942</v>
      </c>
      <c r="E99" s="185">
        <f>SUM(E69:E98)</f>
        <v>377</v>
      </c>
      <c r="F99" s="185">
        <f>SUM(F69:F98)</f>
        <v>68</v>
      </c>
      <c r="G99" s="94" t="s">
        <v>72</v>
      </c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7" ht="20.25">
      <c r="A103" s="94"/>
      <c r="B103" s="94"/>
      <c r="C103" s="95"/>
      <c r="D103" s="96"/>
      <c r="E103" s="97"/>
      <c r="F103" s="94"/>
      <c r="G103" s="55" t="s">
        <v>1</v>
      </c>
    </row>
    <row r="104" spans="1:8" ht="20.25">
      <c r="A104" s="94"/>
      <c r="B104" s="94"/>
      <c r="C104" s="95"/>
      <c r="D104" s="96"/>
      <c r="E104" s="97"/>
      <c r="F104" s="94"/>
      <c r="H104" s="55" t="s">
        <v>1</v>
      </c>
    </row>
    <row r="105" spans="1:6" ht="20.25">
      <c r="A105" s="94"/>
      <c r="B105" s="94"/>
      <c r="C105" s="95"/>
      <c r="D105" s="96"/>
      <c r="E105" s="97"/>
      <c r="F105" s="94"/>
    </row>
  </sheetData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292" t="s">
        <v>83</v>
      </c>
      <c r="B1" s="286"/>
    </row>
    <row r="2" spans="1:2" ht="12.75">
      <c r="A2" t="s">
        <v>82</v>
      </c>
      <c r="B2" s="286"/>
    </row>
    <row r="3" spans="1:2" ht="12.75">
      <c r="A3" s="293" t="s">
        <v>86</v>
      </c>
      <c r="B3" s="286"/>
    </row>
    <row r="4" spans="1:2" ht="12.75">
      <c r="A4" t="s">
        <v>74</v>
      </c>
      <c r="B4" s="286">
        <f>'OCT 10'!E53</f>
        <v>3385.4399999999996</v>
      </c>
    </row>
    <row r="5" spans="1:2" ht="12.75">
      <c r="A5" t="s">
        <v>75</v>
      </c>
      <c r="B5" s="286">
        <f>'OCT 10'!E54</f>
        <v>1044.6</v>
      </c>
    </row>
    <row r="6" spans="1:2" ht="15">
      <c r="A6" t="s">
        <v>76</v>
      </c>
      <c r="B6" s="287">
        <f>'OCT 10'!F59</f>
        <v>0</v>
      </c>
    </row>
    <row r="7" spans="1:2" ht="12.75">
      <c r="A7" t="s">
        <v>77</v>
      </c>
      <c r="B7" s="286">
        <f>+'[2]July02'!D29+'[2]Aug02'!D29+'[2]Sep02'!D29</f>
        <v>0</v>
      </c>
    </row>
    <row r="8" ht="12.75">
      <c r="B8" s="286"/>
    </row>
    <row r="9" spans="1:2" ht="12.75">
      <c r="A9" t="s">
        <v>78</v>
      </c>
      <c r="B9" s="286">
        <f>+B4-B5-B6-B7</f>
        <v>2340.8399999999997</v>
      </c>
    </row>
    <row r="10" ht="12.75">
      <c r="B10" s="286"/>
    </row>
    <row r="12" spans="1:2" ht="12.75">
      <c r="A12" s="288">
        <v>1.4</v>
      </c>
      <c r="B12" s="289">
        <f>B7*A12</f>
        <v>0</v>
      </c>
    </row>
    <row r="20" ht="12.75">
      <c r="G20" s="292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77.28125" style="0" customWidth="1"/>
    <col min="2" max="2" width="20.140625" style="0" customWidth="1"/>
    <col min="3" max="3" width="19.8515625" style="0" customWidth="1"/>
    <col min="4" max="4" width="25.57421875" style="0" customWidth="1"/>
  </cols>
  <sheetData>
    <row r="1" spans="1:4" ht="26.25">
      <c r="A1" s="118" t="s">
        <v>0</v>
      </c>
      <c r="B1" s="119"/>
      <c r="C1" s="121"/>
      <c r="D1" s="122"/>
    </row>
    <row r="2" spans="1:4" ht="27" thickBot="1">
      <c r="A2" s="123" t="s">
        <v>73</v>
      </c>
      <c r="B2" s="124"/>
      <c r="C2" s="126"/>
      <c r="D2" s="127"/>
    </row>
    <row r="3" spans="1:4" ht="21" thickBot="1">
      <c r="A3" s="129"/>
      <c r="B3" s="129"/>
      <c r="C3" s="130"/>
      <c r="D3" s="128"/>
    </row>
    <row r="4" spans="1:4" ht="45.75" customHeight="1" thickBot="1">
      <c r="A4" s="15" t="s">
        <v>2</v>
      </c>
      <c r="B4" s="24"/>
      <c r="C4" s="26"/>
      <c r="D4" s="18"/>
    </row>
    <row r="5" spans="1:4" ht="25.5" customHeight="1">
      <c r="A5" s="132" t="s">
        <v>3</v>
      </c>
      <c r="B5" s="132"/>
      <c r="C5" s="133">
        <f>'JAN REV '!E5+'FEB REV'!E5+'MARCH REV'!E5+'APRIL REV'!E5+'MAY REV'!E5+'JUNE REV'!E5+'JULY REV'!E5+'AUG REV'!E5+'SEPT 10'!E5+'[3]Oct 09'!$E$5+'[3]Nov 09'!$E$5+'[3]Dec 09'!$E$5</f>
        <v>5552.980000000001</v>
      </c>
      <c r="D5" s="22">
        <f>C5/C8</f>
        <v>0.1613032817623805</v>
      </c>
    </row>
    <row r="6" spans="1:4" ht="25.5" customHeight="1">
      <c r="A6" s="132" t="s">
        <v>40</v>
      </c>
      <c r="B6" s="19"/>
      <c r="C6" s="133">
        <f>'JAN REV '!E6+'FEB REV'!E6+'MARCH REV'!E6+'APRIL REV'!E6+'MAY REV'!E6+'JUNE REV'!E6+'JULY REV'!E6+'AUG REV'!E6+'SEPT 10'!E6+'[3]Oct 09'!$E$6+'[3]Nov 09'!$E$6+'[3]Dec 09'!$E$6</f>
        <v>9844.94</v>
      </c>
      <c r="D6" s="22">
        <f>C6/C8</f>
        <v>0.28597638218645305</v>
      </c>
    </row>
    <row r="7" spans="1:4" ht="25.5" customHeight="1" thickBot="1">
      <c r="A7" s="132" t="s">
        <v>4</v>
      </c>
      <c r="B7" s="132"/>
      <c r="C7" s="285">
        <f>'JAN REV '!E7+'FEB REV'!E7+'MARCH REV'!E7+'APRIL REV'!E7+'MAY REV'!E7+'JUNE REV'!E7+'JULY REV'!E7+'AUG REV'!E7+'SEPT 10'!E7+'[3]Oct 09'!$E$7+'[3]Nov 09'!$E$7+'[3]Dec 09'!$E$7</f>
        <v>19027.79</v>
      </c>
      <c r="D7" s="22">
        <f>C7/C8</f>
        <v>0.5527203360511663</v>
      </c>
    </row>
    <row r="8" spans="1:4" ht="25.5" customHeight="1" thickBot="1" thickTop="1">
      <c r="A8" s="132" t="s">
        <v>28</v>
      </c>
      <c r="B8" s="131"/>
      <c r="C8" s="284">
        <f>SUM(C5:C7)</f>
        <v>34425.71000000001</v>
      </c>
      <c r="D8" s="18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="75" zoomScaleSheetLayoutView="75" zoomScalePageLayoutView="0" workbookViewId="0" topLeftCell="A40">
      <selection activeCell="A1" sqref="A1:G61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55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247">
        <v>389.14</v>
      </c>
      <c r="F5" s="22">
        <f>E5/E8</f>
        <v>0.1745296346960285</v>
      </c>
      <c r="G5" s="131"/>
      <c r="H5" s="111" t="s">
        <v>1</v>
      </c>
    </row>
    <row r="6" spans="1:8" s="19" customFormat="1" ht="20.25">
      <c r="A6" s="132" t="s">
        <v>40</v>
      </c>
      <c r="B6" s="132"/>
      <c r="C6" s="23"/>
      <c r="D6" s="23"/>
      <c r="E6" s="247">
        <v>502.81</v>
      </c>
      <c r="F6" s="22">
        <f>E6/E8</f>
        <v>0.2255107303836925</v>
      </c>
      <c r="G6" s="131"/>
      <c r="H6" s="112"/>
    </row>
    <row r="7" spans="1:8" s="19" customFormat="1" ht="21" thickBot="1">
      <c r="A7" s="132" t="s">
        <v>4</v>
      </c>
      <c r="B7" s="132"/>
      <c r="C7" s="23"/>
      <c r="D7" s="23"/>
      <c r="E7" s="247">
        <v>1337.7</v>
      </c>
      <c r="F7" s="22">
        <f>E7/E8</f>
        <v>0.5999596349202789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48">
        <f>SUM(E5:E7)</f>
        <v>2229.65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98.46+259.5-37.49</f>
        <v>320.46999999999997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f>210.09</f>
        <v>210.09</v>
      </c>
      <c r="F13" s="35"/>
      <c r="G13" s="131"/>
      <c r="H13" s="113"/>
    </row>
    <row r="14" spans="1:8" s="19" customFormat="1" ht="20.25">
      <c r="A14" s="94" t="s">
        <v>47</v>
      </c>
      <c r="B14" s="94"/>
      <c r="C14" s="138"/>
      <c r="D14" s="138"/>
      <c r="E14" s="139">
        <v>0</v>
      </c>
      <c r="F14" s="138"/>
      <c r="G14" s="131"/>
      <c r="H14" s="20"/>
    </row>
    <row r="15" spans="1:8" s="19" customFormat="1" ht="20.25">
      <c r="A15" s="134" t="s">
        <v>6</v>
      </c>
      <c r="B15" s="134"/>
      <c r="C15" s="135"/>
      <c r="D15" s="136"/>
      <c r="E15" s="137">
        <v>132.22</v>
      </c>
      <c r="F15" s="35"/>
      <c r="G15" s="131" t="s">
        <v>1</v>
      </c>
      <c r="H15" s="20" t="s">
        <v>1</v>
      </c>
    </row>
    <row r="16" spans="1:8" s="19" customFormat="1" ht="20.25">
      <c r="A16" s="134" t="s">
        <v>8</v>
      </c>
      <c r="B16" s="134"/>
      <c r="C16" s="135"/>
      <c r="D16" s="136"/>
      <c r="E16" s="137">
        <v>118.58</v>
      </c>
      <c r="F16" s="35"/>
      <c r="G16" s="131" t="s">
        <v>1</v>
      </c>
      <c r="H16" s="20"/>
    </row>
    <row r="17" spans="1:8" s="19" customFormat="1" ht="20.25">
      <c r="A17" s="134" t="s">
        <v>7</v>
      </c>
      <c r="B17" s="134"/>
      <c r="C17" s="135"/>
      <c r="D17" s="136"/>
      <c r="E17" s="140">
        <v>0</v>
      </c>
      <c r="F17" s="35"/>
      <c r="G17" s="131"/>
      <c r="H17" s="20"/>
    </row>
    <row r="18" spans="1:8" s="19" customFormat="1" ht="20.25">
      <c r="A18" s="134" t="s">
        <v>9</v>
      </c>
      <c r="B18" s="134"/>
      <c r="C18" s="135"/>
      <c r="D18" s="136"/>
      <c r="E18" s="192">
        <v>5.51</v>
      </c>
      <c r="F18" s="35"/>
      <c r="G18" s="131"/>
      <c r="H18" s="20"/>
    </row>
    <row r="19" spans="1:8" s="19" customFormat="1" ht="20.25">
      <c r="A19" s="134" t="s">
        <v>48</v>
      </c>
      <c r="B19" s="134"/>
      <c r="C19" s="135"/>
      <c r="D19" s="136"/>
      <c r="E19" s="140">
        <v>0</v>
      </c>
      <c r="F19" s="35"/>
      <c r="G19" s="131"/>
      <c r="H19" s="20"/>
    </row>
    <row r="20" spans="1:8" s="19" customFormat="1" ht="21" thickBot="1">
      <c r="A20" s="134" t="s">
        <v>49</v>
      </c>
      <c r="B20" s="134"/>
      <c r="C20" s="135"/>
      <c r="D20" s="136"/>
      <c r="E20" s="133" t="s">
        <v>56</v>
      </c>
      <c r="F20" s="35"/>
      <c r="G20" s="131" t="s">
        <v>1</v>
      </c>
      <c r="H20" s="20"/>
    </row>
    <row r="21" spans="1:8" s="19" customFormat="1" ht="21" thickBot="1">
      <c r="A21" s="134"/>
      <c r="B21" s="134"/>
      <c r="C21" s="135"/>
      <c r="D21" s="136"/>
      <c r="E21" s="25">
        <f>SUM(E12:E20)</f>
        <v>786.87</v>
      </c>
      <c r="F21" s="35"/>
      <c r="G21" s="131"/>
      <c r="H21" s="20"/>
    </row>
    <row r="22" spans="1:8" s="19" customFormat="1" ht="21" thickBot="1">
      <c r="A22" s="134"/>
      <c r="B22" s="134"/>
      <c r="C22" s="135"/>
      <c r="D22" s="136"/>
      <c r="E22" s="37"/>
      <c r="F22" s="35"/>
      <c r="G22" s="131"/>
      <c r="H22" s="20"/>
    </row>
    <row r="23" spans="1:8" s="19" customFormat="1" ht="21" thickBot="1">
      <c r="A23" s="141" t="s">
        <v>53</v>
      </c>
      <c r="B23" s="142"/>
      <c r="C23" s="143"/>
      <c r="D23" s="144"/>
      <c r="E23" s="145"/>
      <c r="F23" s="35" t="s">
        <v>10</v>
      </c>
      <c r="G23" s="131"/>
      <c r="H23" s="20"/>
    </row>
    <row r="24" spans="1:7" ht="20.25">
      <c r="A24" s="94"/>
      <c r="B24" s="94"/>
      <c r="C24" s="95"/>
      <c r="D24" s="96"/>
      <c r="E24" s="146"/>
      <c r="F24" s="94"/>
      <c r="G24" s="94"/>
    </row>
    <row r="25" spans="1:8" s="19" customFormat="1" ht="20.25">
      <c r="A25" s="94" t="s">
        <v>37</v>
      </c>
      <c r="B25" s="94"/>
      <c r="C25" s="138"/>
      <c r="D25" s="138"/>
      <c r="E25" s="137">
        <v>0</v>
      </c>
      <c r="F25" s="135"/>
      <c r="G25" s="131"/>
      <c r="H25" s="20"/>
    </row>
    <row r="26" spans="1:8" s="19" customFormat="1" ht="20.25">
      <c r="A26" s="94" t="s">
        <v>11</v>
      </c>
      <c r="B26" s="94"/>
      <c r="C26" s="138"/>
      <c r="D26" s="138"/>
      <c r="E26" s="147">
        <v>5.88</v>
      </c>
      <c r="F26" s="138"/>
      <c r="G26" s="131"/>
      <c r="H26" s="20"/>
    </row>
    <row r="27" spans="1:8" s="19" customFormat="1" ht="20.25">
      <c r="A27" s="94" t="s">
        <v>12</v>
      </c>
      <c r="B27" s="94"/>
      <c r="C27" s="138"/>
      <c r="D27" s="138"/>
      <c r="E27" s="147">
        <v>4.09</v>
      </c>
      <c r="F27" s="138"/>
      <c r="G27" s="131"/>
      <c r="H27" s="20"/>
    </row>
    <row r="28" spans="1:8" s="19" customFormat="1" ht="20.25">
      <c r="A28" s="94" t="s">
        <v>13</v>
      </c>
      <c r="B28" s="94"/>
      <c r="C28" s="138"/>
      <c r="D28" s="138"/>
      <c r="E28" s="147">
        <v>14.04</v>
      </c>
      <c r="F28" s="138"/>
      <c r="G28" s="131"/>
      <c r="H28" s="20"/>
    </row>
    <row r="29" spans="1:8" s="19" customFormat="1" ht="20.25">
      <c r="A29" s="94" t="s">
        <v>14</v>
      </c>
      <c r="B29" s="94"/>
      <c r="C29" s="138"/>
      <c r="D29" s="138"/>
      <c r="E29" s="137">
        <f>3.48+0.32</f>
        <v>3.8</v>
      </c>
      <c r="F29" s="138"/>
      <c r="G29" s="131"/>
      <c r="H29" s="20"/>
    </row>
    <row r="30" spans="1:8" s="19" customFormat="1" ht="20.25">
      <c r="A30" s="94" t="s">
        <v>15</v>
      </c>
      <c r="B30" s="94"/>
      <c r="C30" s="138"/>
      <c r="D30" s="138"/>
      <c r="E30" s="148">
        <v>0</v>
      </c>
      <c r="F30" s="138"/>
      <c r="G30" s="131"/>
      <c r="H30" s="20"/>
    </row>
    <row r="31" spans="1:8" s="19" customFormat="1" ht="20.25">
      <c r="A31" s="94" t="s">
        <v>16</v>
      </c>
      <c r="B31" s="94"/>
      <c r="C31" s="138"/>
      <c r="D31" s="138"/>
      <c r="E31" s="140">
        <v>0</v>
      </c>
      <c r="F31" s="138"/>
      <c r="G31" s="131" t="s">
        <v>1</v>
      </c>
      <c r="H31" s="20"/>
    </row>
    <row r="32" spans="1:8" s="19" customFormat="1" ht="20.25">
      <c r="A32" s="94" t="s">
        <v>17</v>
      </c>
      <c r="B32" s="94"/>
      <c r="C32" s="138"/>
      <c r="D32" s="138"/>
      <c r="E32" s="147">
        <v>5.2</v>
      </c>
      <c r="F32" s="138" t="s">
        <v>1</v>
      </c>
      <c r="G32" s="131" t="s">
        <v>1</v>
      </c>
      <c r="H32" s="20"/>
    </row>
    <row r="33" spans="1:8" s="19" customFormat="1" ht="20.25">
      <c r="A33" s="94" t="s">
        <v>38</v>
      </c>
      <c r="B33" s="94"/>
      <c r="C33" s="138"/>
      <c r="D33" s="138"/>
      <c r="E33" s="147">
        <v>0</v>
      </c>
      <c r="F33" s="135"/>
      <c r="G33" s="131"/>
      <c r="H33" s="20"/>
    </row>
    <row r="34" spans="1:8" s="19" customFormat="1" ht="20.25">
      <c r="A34" s="94" t="s">
        <v>52</v>
      </c>
      <c r="B34" s="94"/>
      <c r="C34" s="138"/>
      <c r="D34" s="138"/>
      <c r="E34" s="202">
        <f>15*10.4/2000</f>
        <v>0.078</v>
      </c>
      <c r="F34" s="135"/>
      <c r="G34" s="131"/>
      <c r="H34" s="20"/>
    </row>
    <row r="35" spans="1:8" s="19" customFormat="1" ht="21" thickBot="1">
      <c r="A35" s="94" t="s">
        <v>18</v>
      </c>
      <c r="B35" s="94"/>
      <c r="C35" s="138"/>
      <c r="D35" s="138"/>
      <c r="E35" s="149">
        <v>0</v>
      </c>
      <c r="F35" s="135" t="s">
        <v>1</v>
      </c>
      <c r="G35" s="131" t="s">
        <v>1</v>
      </c>
      <c r="H35" s="20"/>
    </row>
    <row r="36" spans="1:8" s="19" customFormat="1" ht="21" thickTop="1">
      <c r="A36" s="94"/>
      <c r="B36" s="94"/>
      <c r="C36" s="138"/>
      <c r="D36" s="138"/>
      <c r="E36" s="26">
        <f>SUM(E25:E35)</f>
        <v>33.088</v>
      </c>
      <c r="F36" s="135"/>
      <c r="G36" s="131"/>
      <c r="H36" s="20"/>
    </row>
    <row r="37" spans="1:8" s="19" customFormat="1" ht="21" thickBot="1">
      <c r="A37" s="150"/>
      <c r="B37" s="150"/>
      <c r="C37" s="138"/>
      <c r="D37" s="151"/>
      <c r="E37" s="26"/>
      <c r="F37" s="46"/>
      <c r="G37" s="131"/>
      <c r="H37" s="20"/>
    </row>
    <row r="38" spans="1:8" s="19" customFormat="1" ht="21" thickBot="1">
      <c r="A38" s="15" t="s">
        <v>19</v>
      </c>
      <c r="B38" s="24"/>
      <c r="C38" s="152"/>
      <c r="D38" s="132"/>
      <c r="E38" s="153"/>
      <c r="F38" s="18"/>
      <c r="G38" s="131" t="s">
        <v>1</v>
      </c>
      <c r="H38" s="20"/>
    </row>
    <row r="39" spans="1:8" s="19" customFormat="1" ht="20.25">
      <c r="A39" s="132" t="s">
        <v>20</v>
      </c>
      <c r="B39" s="132"/>
      <c r="C39" s="23"/>
      <c r="D39" s="23" t="s">
        <v>1</v>
      </c>
      <c r="E39" s="137">
        <v>0</v>
      </c>
      <c r="F39" s="18"/>
      <c r="G39" s="131"/>
      <c r="H39" s="20"/>
    </row>
    <row r="40" spans="1:8" s="19" customFormat="1" ht="20.25">
      <c r="A40" s="132" t="s">
        <v>39</v>
      </c>
      <c r="B40" s="132"/>
      <c r="C40" s="23"/>
      <c r="D40" s="23"/>
      <c r="E40" s="137">
        <v>4.56</v>
      </c>
      <c r="F40" s="18"/>
      <c r="G40" s="131"/>
      <c r="H40" s="20" t="s">
        <v>1</v>
      </c>
    </row>
    <row r="41" spans="1:8" s="19" customFormat="1" ht="20.25">
      <c r="A41" s="132" t="s">
        <v>21</v>
      </c>
      <c r="B41" s="132"/>
      <c r="C41" s="23"/>
      <c r="D41" s="23"/>
      <c r="E41" s="193">
        <v>0</v>
      </c>
      <c r="F41" s="18"/>
      <c r="G41" s="131"/>
      <c r="H41" s="20"/>
    </row>
    <row r="42" spans="1:8" s="19" customFormat="1" ht="20.25">
      <c r="A42" s="132" t="s">
        <v>22</v>
      </c>
      <c r="B42" s="132"/>
      <c r="C42" s="23"/>
      <c r="D42" s="23"/>
      <c r="E42" s="192">
        <v>54.96</v>
      </c>
      <c r="F42" s="18"/>
      <c r="G42" s="131"/>
      <c r="H42" s="20"/>
    </row>
    <row r="43" spans="1:8" s="19" customFormat="1" ht="20.25">
      <c r="A43" s="132" t="s">
        <v>23</v>
      </c>
      <c r="B43" s="132"/>
      <c r="C43" s="23"/>
      <c r="D43" s="23"/>
      <c r="E43" s="193">
        <v>0</v>
      </c>
      <c r="F43" s="18"/>
      <c r="G43" s="131"/>
      <c r="H43" s="20"/>
    </row>
    <row r="44" spans="1:8" s="19" customFormat="1" ht="21" customHeight="1">
      <c r="A44" s="132" t="s">
        <v>24</v>
      </c>
      <c r="B44" s="132"/>
      <c r="C44" s="23"/>
      <c r="D44" s="23"/>
      <c r="E44" s="193">
        <v>8.06</v>
      </c>
      <c r="F44" s="18"/>
      <c r="G44" s="131"/>
      <c r="H44" s="20"/>
    </row>
    <row r="45" spans="1:8" s="19" customFormat="1" ht="21" customHeight="1">
      <c r="A45" s="132" t="s">
        <v>50</v>
      </c>
      <c r="B45" s="132"/>
      <c r="C45" s="23"/>
      <c r="D45" s="23"/>
      <c r="E45" s="192">
        <v>6.84</v>
      </c>
      <c r="F45" s="18"/>
      <c r="G45" s="131"/>
      <c r="H45" s="20"/>
    </row>
    <row r="46" spans="1:8" s="19" customFormat="1" ht="21" customHeight="1" thickBot="1">
      <c r="A46" s="132" t="s">
        <v>51</v>
      </c>
      <c r="B46" s="132"/>
      <c r="C46" s="23"/>
      <c r="D46" s="23"/>
      <c r="E46" s="140">
        <v>0</v>
      </c>
      <c r="F46" s="18"/>
      <c r="G46" s="131"/>
      <c r="H46" s="20"/>
    </row>
    <row r="47" spans="1:8" s="19" customFormat="1" ht="21" customHeight="1" thickBot="1">
      <c r="A47" s="132" t="s">
        <v>1</v>
      </c>
      <c r="B47" s="132"/>
      <c r="C47" s="23"/>
      <c r="D47" s="23"/>
      <c r="E47" s="115">
        <f>SUM(E39:E46)</f>
        <v>74.42</v>
      </c>
      <c r="F47" s="18"/>
      <c r="G47" s="131"/>
      <c r="H47" s="20"/>
    </row>
    <row r="48" spans="1:7" s="49" customFormat="1" ht="21" customHeight="1" thickBot="1">
      <c r="A48" s="132"/>
      <c r="B48" s="132"/>
      <c r="C48" s="23"/>
      <c r="D48" s="23"/>
      <c r="E48" s="26"/>
      <c r="F48" s="18"/>
      <c r="G48" s="154"/>
    </row>
    <row r="49" spans="1:8" s="19" customFormat="1" ht="21" customHeight="1" thickBot="1">
      <c r="A49" s="15" t="s">
        <v>25</v>
      </c>
      <c r="B49" s="24"/>
      <c r="C49" s="50"/>
      <c r="D49" s="24"/>
      <c r="E49" s="52">
        <f>E21+E47</f>
        <v>861.29</v>
      </c>
      <c r="F49" s="18"/>
      <c r="G49" s="131"/>
      <c r="H49" s="20"/>
    </row>
    <row r="50" spans="1:8" s="19" customFormat="1" ht="18.75" customHeight="1">
      <c r="A50" s="132"/>
      <c r="B50" s="132"/>
      <c r="C50" s="23"/>
      <c r="D50" s="23"/>
      <c r="E50" s="26"/>
      <c r="F50" s="18"/>
      <c r="G50" s="131"/>
      <c r="H50" s="20"/>
    </row>
    <row r="51" spans="1:7" ht="20.25">
      <c r="A51" s="132"/>
      <c r="B51" s="132"/>
      <c r="C51" s="132"/>
      <c r="D51" s="132"/>
      <c r="E51" s="26"/>
      <c r="F51" s="128"/>
      <c r="G51" s="94"/>
    </row>
    <row r="52" spans="1:7" s="42" customFormat="1" ht="20.25">
      <c r="A52" s="155" t="s">
        <v>26</v>
      </c>
      <c r="B52" s="155"/>
      <c r="C52" s="132"/>
      <c r="D52" s="132"/>
      <c r="E52" s="57">
        <f>B96</f>
        <v>3090.94</v>
      </c>
      <c r="F52" s="58">
        <v>1</v>
      </c>
      <c r="G52" s="94"/>
    </row>
    <row r="53" spans="1:7" ht="20.25">
      <c r="A53" s="156" t="s">
        <v>27</v>
      </c>
      <c r="B53" s="156"/>
      <c r="C53" s="157"/>
      <c r="D53" s="158"/>
      <c r="E53" s="62">
        <f>E49</f>
        <v>861.29</v>
      </c>
      <c r="F53" s="58">
        <f>E53/E52</f>
        <v>0.2786498605602179</v>
      </c>
      <c r="G53" s="94"/>
    </row>
    <row r="54" spans="1:7" ht="20.25">
      <c r="A54" s="24" t="s">
        <v>28</v>
      </c>
      <c r="B54" s="24"/>
      <c r="C54" s="159"/>
      <c r="D54" s="159"/>
      <c r="E54" s="62">
        <f>SUM(E52-E53)</f>
        <v>2229.65</v>
      </c>
      <c r="F54" s="58">
        <f>F52-F53</f>
        <v>0.7213501394397821</v>
      </c>
      <c r="G54" s="94"/>
    </row>
    <row r="55" spans="1:7" ht="20.25">
      <c r="A55" s="160"/>
      <c r="B55" s="160"/>
      <c r="C55" s="161"/>
      <c r="D55" s="162"/>
      <c r="E55" s="103"/>
      <c r="F55" s="163"/>
      <c r="G55" s="94"/>
    </row>
    <row r="56" spans="1:8" s="19" customFormat="1" ht="20.25">
      <c r="A56" s="107" t="s">
        <v>43</v>
      </c>
      <c r="B56" s="134" t="s">
        <v>1</v>
      </c>
      <c r="C56" s="135"/>
      <c r="D56" s="136"/>
      <c r="E56" s="57">
        <v>610.44</v>
      </c>
      <c r="F56" s="35"/>
      <c r="G56" s="131"/>
      <c r="H56" s="113"/>
    </row>
    <row r="57" spans="1:7" ht="20.25">
      <c r="A57" s="160"/>
      <c r="B57" s="160"/>
      <c r="C57" s="161"/>
      <c r="D57" s="164"/>
      <c r="E57" s="103"/>
      <c r="F57" s="163"/>
      <c r="G57" s="94"/>
    </row>
    <row r="58" spans="1:8" s="19" customFormat="1" ht="20.25">
      <c r="A58" s="165" t="s">
        <v>29</v>
      </c>
      <c r="B58" s="165"/>
      <c r="C58" s="23"/>
      <c r="D58" s="23"/>
      <c r="E58" s="166"/>
      <c r="F58" s="70">
        <f>255.11+170.08</f>
        <v>425.19000000000005</v>
      </c>
      <c r="G58" s="131"/>
      <c r="H58" s="20"/>
    </row>
    <row r="59" spans="1:7" ht="20.25">
      <c r="A59" s="167"/>
      <c r="B59" s="167"/>
      <c r="C59" s="168"/>
      <c r="D59" s="169"/>
      <c r="E59" s="103"/>
      <c r="F59" s="109"/>
      <c r="G59" s="170"/>
    </row>
    <row r="60" spans="1:8" ht="20.25">
      <c r="A60" s="171" t="s">
        <v>30</v>
      </c>
      <c r="B60" s="171"/>
      <c r="C60" s="172"/>
      <c r="D60" s="173"/>
      <c r="E60" s="174"/>
      <c r="F60" s="81">
        <v>0</v>
      </c>
      <c r="G60" s="170"/>
      <c r="H60" s="82"/>
    </row>
    <row r="61" spans="1:7" ht="20.25">
      <c r="A61" s="171" t="s">
        <v>31</v>
      </c>
      <c r="B61" s="171"/>
      <c r="C61" s="175"/>
      <c r="D61" s="176"/>
      <c r="E61" s="103"/>
      <c r="F61" s="81">
        <v>0</v>
      </c>
      <c r="G61" s="94"/>
    </row>
    <row r="62" spans="1:7" ht="20.25">
      <c r="A62" s="171" t="s">
        <v>44</v>
      </c>
      <c r="B62" s="171"/>
      <c r="C62" s="175" t="s">
        <v>1</v>
      </c>
      <c r="D62" s="176"/>
      <c r="E62" s="103"/>
      <c r="F62" s="109"/>
      <c r="G62" s="94"/>
    </row>
    <row r="63" spans="1:7" ht="21" thickBot="1">
      <c r="A63" s="94"/>
      <c r="B63" s="94"/>
      <c r="C63" s="94"/>
      <c r="D63" s="94"/>
      <c r="E63" s="94"/>
      <c r="F63" s="177"/>
      <c r="G63" s="94"/>
    </row>
    <row r="64" spans="1:7" ht="26.25">
      <c r="A64" s="118" t="s">
        <v>0</v>
      </c>
      <c r="B64" s="119"/>
      <c r="C64" s="120"/>
      <c r="D64" s="120"/>
      <c r="E64" s="121"/>
      <c r="F64" s="122"/>
      <c r="G64" s="94"/>
    </row>
    <row r="65" spans="1:7" ht="27" thickBot="1">
      <c r="A65" s="123" t="s">
        <v>55</v>
      </c>
      <c r="B65" s="124"/>
      <c r="C65" s="125"/>
      <c r="D65" s="125"/>
      <c r="E65" s="126"/>
      <c r="F65" s="127"/>
      <c r="G65" s="94"/>
    </row>
    <row r="66" spans="1:7" ht="20.25">
      <c r="A66" s="94"/>
      <c r="B66" s="94"/>
      <c r="C66" s="94"/>
      <c r="D66" s="94"/>
      <c r="E66" s="94"/>
      <c r="F66" s="177"/>
      <c r="G66" s="94" t="s">
        <v>1</v>
      </c>
    </row>
    <row r="67" spans="1:7" ht="101.25">
      <c r="A67" s="178" t="s">
        <v>32</v>
      </c>
      <c r="B67" s="179" t="s">
        <v>41</v>
      </c>
      <c r="C67" s="179" t="s">
        <v>42</v>
      </c>
      <c r="D67" s="179" t="s">
        <v>33</v>
      </c>
      <c r="E67" s="179" t="s">
        <v>34</v>
      </c>
      <c r="F67" s="179" t="s">
        <v>35</v>
      </c>
      <c r="G67" s="170"/>
    </row>
    <row r="68" spans="1:7" ht="20.25">
      <c r="A68" s="180">
        <v>40210</v>
      </c>
      <c r="B68" s="197">
        <v>117.32</v>
      </c>
      <c r="C68" s="194">
        <v>21.59</v>
      </c>
      <c r="D68" s="203">
        <v>0</v>
      </c>
      <c r="E68" s="198">
        <v>19</v>
      </c>
      <c r="F68" s="203">
        <v>0</v>
      </c>
      <c r="G68" s="182"/>
    </row>
    <row r="69" spans="1:7" ht="20.25">
      <c r="A69" s="180">
        <v>40211</v>
      </c>
      <c r="B69" s="197">
        <v>151.96</v>
      </c>
      <c r="C69" s="195">
        <v>19.64</v>
      </c>
      <c r="D69" s="198">
        <v>95</v>
      </c>
      <c r="E69" s="198">
        <v>12</v>
      </c>
      <c r="F69" s="203">
        <v>0</v>
      </c>
      <c r="G69" s="182"/>
    </row>
    <row r="70" spans="1:7" ht="20.25">
      <c r="A70" s="180">
        <v>40212</v>
      </c>
      <c r="B70" s="197">
        <v>136.52</v>
      </c>
      <c r="C70" s="195">
        <v>42.8</v>
      </c>
      <c r="D70" s="198">
        <v>71</v>
      </c>
      <c r="E70" s="198">
        <v>18</v>
      </c>
      <c r="F70" s="198">
        <v>1</v>
      </c>
      <c r="G70" s="182"/>
    </row>
    <row r="71" spans="1:7" ht="20.25">
      <c r="A71" s="180">
        <v>40213</v>
      </c>
      <c r="B71" s="197">
        <v>126.87</v>
      </c>
      <c r="C71" s="195">
        <v>20.23</v>
      </c>
      <c r="D71" s="198">
        <v>67</v>
      </c>
      <c r="E71" s="198">
        <v>15</v>
      </c>
      <c r="F71" s="198">
        <v>1</v>
      </c>
      <c r="G71" s="182"/>
    </row>
    <row r="72" spans="1:7" ht="20.25">
      <c r="A72" s="180">
        <v>40214</v>
      </c>
      <c r="B72" s="197">
        <v>101.42</v>
      </c>
      <c r="C72" s="195">
        <v>22.27</v>
      </c>
      <c r="D72" s="198">
        <v>55</v>
      </c>
      <c r="E72" s="198">
        <v>14</v>
      </c>
      <c r="F72" s="203">
        <v>0</v>
      </c>
      <c r="G72" s="182"/>
    </row>
    <row r="73" spans="1:7" ht="20.25">
      <c r="A73" s="180">
        <v>40215</v>
      </c>
      <c r="B73" s="197">
        <v>14.45</v>
      </c>
      <c r="C73" s="195">
        <v>5.76</v>
      </c>
      <c r="D73" s="198">
        <v>42</v>
      </c>
      <c r="E73" s="198">
        <v>1</v>
      </c>
      <c r="F73" s="203">
        <v>0</v>
      </c>
      <c r="G73" s="182"/>
    </row>
    <row r="74" spans="1:7" ht="20.25">
      <c r="A74" s="180">
        <v>40216</v>
      </c>
      <c r="B74" s="197">
        <v>10.79</v>
      </c>
      <c r="C74" s="195">
        <v>3.92</v>
      </c>
      <c r="D74" s="198">
        <v>56</v>
      </c>
      <c r="E74" s="203">
        <v>0</v>
      </c>
      <c r="F74" s="203">
        <v>0</v>
      </c>
      <c r="G74" s="182"/>
    </row>
    <row r="75" spans="1:7" ht="20.25">
      <c r="A75" s="180">
        <v>40217</v>
      </c>
      <c r="B75" s="197">
        <v>151.23</v>
      </c>
      <c r="C75" s="195">
        <v>0</v>
      </c>
      <c r="D75" s="198">
        <v>1</v>
      </c>
      <c r="E75" s="198">
        <v>16</v>
      </c>
      <c r="F75" s="198">
        <v>4</v>
      </c>
      <c r="G75" s="182"/>
    </row>
    <row r="76" spans="1:7" ht="20.25">
      <c r="A76" s="180">
        <v>40218</v>
      </c>
      <c r="B76" s="197">
        <v>133.1</v>
      </c>
      <c r="C76" s="195">
        <v>31.29</v>
      </c>
      <c r="D76" s="198">
        <v>75</v>
      </c>
      <c r="E76" s="198">
        <v>20</v>
      </c>
      <c r="F76" s="203">
        <v>0</v>
      </c>
      <c r="G76" s="182"/>
    </row>
    <row r="77" spans="1:7" ht="20.25">
      <c r="A77" s="180">
        <v>40219</v>
      </c>
      <c r="B77" s="197">
        <v>146.18</v>
      </c>
      <c r="C77" s="195">
        <v>24.59</v>
      </c>
      <c r="D77" s="198">
        <v>76</v>
      </c>
      <c r="E77" s="198">
        <v>14</v>
      </c>
      <c r="F77" s="203">
        <v>0</v>
      </c>
      <c r="G77" s="182"/>
    </row>
    <row r="78" spans="1:7" ht="20.25">
      <c r="A78" s="180">
        <v>40220</v>
      </c>
      <c r="B78" s="197">
        <v>113.99</v>
      </c>
      <c r="C78" s="195">
        <v>22.71</v>
      </c>
      <c r="D78" s="198">
        <v>72</v>
      </c>
      <c r="E78" s="198">
        <v>18</v>
      </c>
      <c r="F78" s="198">
        <v>1</v>
      </c>
      <c r="G78" s="182"/>
    </row>
    <row r="79" spans="1:7" ht="20.25">
      <c r="A79" s="180">
        <v>40221</v>
      </c>
      <c r="B79" s="197">
        <v>139.26</v>
      </c>
      <c r="C79" s="195">
        <v>32.62</v>
      </c>
      <c r="D79" s="198">
        <v>53</v>
      </c>
      <c r="E79" s="198">
        <v>15</v>
      </c>
      <c r="F79" s="198">
        <v>1</v>
      </c>
      <c r="G79" s="182"/>
    </row>
    <row r="80" spans="1:7" ht="20.25">
      <c r="A80" s="180">
        <v>40222</v>
      </c>
      <c r="B80" s="197">
        <v>38.51</v>
      </c>
      <c r="C80" s="195">
        <v>4.48</v>
      </c>
      <c r="D80" s="198">
        <v>90</v>
      </c>
      <c r="E80" s="198">
        <v>1</v>
      </c>
      <c r="F80" s="198">
        <v>1</v>
      </c>
      <c r="G80" s="182"/>
    </row>
    <row r="81" spans="1:7" ht="20.25">
      <c r="A81" s="180">
        <v>40223</v>
      </c>
      <c r="B81" s="197">
        <v>12.3</v>
      </c>
      <c r="C81" s="195">
        <v>1.84</v>
      </c>
      <c r="D81" s="198">
        <v>67</v>
      </c>
      <c r="E81" s="203">
        <v>0</v>
      </c>
      <c r="F81" s="203">
        <v>0</v>
      </c>
      <c r="G81" s="182"/>
    </row>
    <row r="82" spans="1:7" ht="20.25">
      <c r="A82" s="180">
        <v>40224</v>
      </c>
      <c r="B82" s="197">
        <v>46.17</v>
      </c>
      <c r="C82" s="195">
        <v>0</v>
      </c>
      <c r="D82" s="203">
        <v>0</v>
      </c>
      <c r="E82" s="198">
        <v>6</v>
      </c>
      <c r="F82" s="203">
        <v>0</v>
      </c>
      <c r="G82" s="182"/>
    </row>
    <row r="83" spans="1:7" ht="20.25">
      <c r="A83" s="180">
        <v>40225</v>
      </c>
      <c r="B83" s="197">
        <v>188.9</v>
      </c>
      <c r="C83" s="195">
        <v>40.16</v>
      </c>
      <c r="D83" s="198">
        <v>115</v>
      </c>
      <c r="E83" s="198">
        <v>15</v>
      </c>
      <c r="F83" s="198">
        <v>2</v>
      </c>
      <c r="G83" s="182"/>
    </row>
    <row r="84" spans="1:7" ht="20.25">
      <c r="A84" s="180">
        <v>40226</v>
      </c>
      <c r="B84" s="197">
        <v>173.47</v>
      </c>
      <c r="C84" s="195">
        <v>32.76</v>
      </c>
      <c r="D84" s="198">
        <v>93</v>
      </c>
      <c r="E84" s="198">
        <v>18</v>
      </c>
      <c r="F84" s="198">
        <v>1</v>
      </c>
      <c r="G84" s="182"/>
    </row>
    <row r="85" spans="1:7" ht="20.25">
      <c r="A85" s="180">
        <v>40227</v>
      </c>
      <c r="B85" s="197">
        <v>175.31</v>
      </c>
      <c r="C85" s="195">
        <v>18.48</v>
      </c>
      <c r="D85" s="198">
        <v>102</v>
      </c>
      <c r="E85" s="198">
        <v>19</v>
      </c>
      <c r="F85" s="198">
        <v>3</v>
      </c>
      <c r="G85" s="182"/>
    </row>
    <row r="86" spans="1:7" ht="20.25">
      <c r="A86" s="180">
        <v>40228</v>
      </c>
      <c r="B86" s="197">
        <v>211.17</v>
      </c>
      <c r="C86" s="195">
        <v>33.33</v>
      </c>
      <c r="D86" s="198">
        <v>104</v>
      </c>
      <c r="E86" s="198">
        <v>24</v>
      </c>
      <c r="F86" s="198">
        <v>1</v>
      </c>
      <c r="G86" s="182"/>
    </row>
    <row r="87" spans="1:7" ht="20.25">
      <c r="A87" s="180">
        <v>40229</v>
      </c>
      <c r="B87" s="197">
        <v>31.22</v>
      </c>
      <c r="C87" s="195">
        <v>3.44</v>
      </c>
      <c r="D87" s="198">
        <v>60</v>
      </c>
      <c r="E87" s="198">
        <v>2</v>
      </c>
      <c r="F87" s="203">
        <v>0</v>
      </c>
      <c r="G87" s="182"/>
    </row>
    <row r="88" spans="1:7" ht="20.25">
      <c r="A88" s="180">
        <v>40230</v>
      </c>
      <c r="B88" s="197">
        <v>18.22</v>
      </c>
      <c r="C88" s="195">
        <v>9.36</v>
      </c>
      <c r="D88" s="198">
        <v>82</v>
      </c>
      <c r="E88" s="203">
        <v>0</v>
      </c>
      <c r="F88" s="203">
        <v>0</v>
      </c>
      <c r="G88" s="182"/>
    </row>
    <row r="89" spans="1:7" ht="20.25">
      <c r="A89" s="180">
        <v>40231</v>
      </c>
      <c r="B89" s="197">
        <v>189.15</v>
      </c>
      <c r="C89" s="195">
        <v>3.13</v>
      </c>
      <c r="D89" s="198">
        <v>3</v>
      </c>
      <c r="E89" s="198">
        <v>20</v>
      </c>
      <c r="F89" s="198">
        <v>2</v>
      </c>
      <c r="G89" s="182"/>
    </row>
    <row r="90" spans="1:7" ht="20.25">
      <c r="A90" s="180">
        <v>40232</v>
      </c>
      <c r="B90" s="197">
        <v>151.56</v>
      </c>
      <c r="C90" s="195">
        <v>25.36</v>
      </c>
      <c r="D90" s="198">
        <v>76</v>
      </c>
      <c r="E90" s="198">
        <v>13</v>
      </c>
      <c r="F90" s="198">
        <v>2</v>
      </c>
      <c r="G90" s="182" t="s">
        <v>1</v>
      </c>
    </row>
    <row r="91" spans="1:7" ht="20.25">
      <c r="A91" s="180">
        <v>40233</v>
      </c>
      <c r="B91" s="197">
        <v>150.98</v>
      </c>
      <c r="C91" s="195">
        <v>15.9</v>
      </c>
      <c r="D91" s="198">
        <v>47</v>
      </c>
      <c r="E91" s="198">
        <v>16</v>
      </c>
      <c r="F91" s="198">
        <v>2</v>
      </c>
      <c r="G91" s="182"/>
    </row>
    <row r="92" spans="1:7" ht="20.25">
      <c r="A92" s="180">
        <v>40234</v>
      </c>
      <c r="B92" s="197">
        <v>140.49</v>
      </c>
      <c r="C92" s="195">
        <v>27.44</v>
      </c>
      <c r="D92" s="198">
        <v>69</v>
      </c>
      <c r="E92" s="198">
        <v>18</v>
      </c>
      <c r="F92" s="198">
        <v>2</v>
      </c>
      <c r="G92" s="182"/>
    </row>
    <row r="93" spans="1:7" ht="20.25">
      <c r="A93" s="180">
        <v>40235</v>
      </c>
      <c r="B93" s="197">
        <v>188.34</v>
      </c>
      <c r="C93" s="195">
        <v>29.07</v>
      </c>
      <c r="D93" s="198">
        <v>47</v>
      </c>
      <c r="E93" s="198">
        <v>15</v>
      </c>
      <c r="F93" s="198">
        <v>1</v>
      </c>
      <c r="G93" s="182"/>
    </row>
    <row r="94" spans="1:7" ht="20.25">
      <c r="A94" s="180">
        <v>40236</v>
      </c>
      <c r="B94" s="197">
        <v>14.15</v>
      </c>
      <c r="C94" s="195">
        <v>5.2</v>
      </c>
      <c r="D94" s="198">
        <v>39</v>
      </c>
      <c r="E94" s="198">
        <v>1</v>
      </c>
      <c r="F94" s="203">
        <v>0</v>
      </c>
      <c r="G94" s="182"/>
    </row>
    <row r="95" spans="1:7" ht="21" thickBot="1">
      <c r="A95" s="180">
        <v>40237</v>
      </c>
      <c r="B95" s="199">
        <v>17.91</v>
      </c>
      <c r="C95" s="196">
        <v>5.44</v>
      </c>
      <c r="D95" s="201">
        <v>118</v>
      </c>
      <c r="E95" s="200">
        <v>0</v>
      </c>
      <c r="F95" s="201">
        <v>3</v>
      </c>
      <c r="G95" s="182"/>
    </row>
    <row r="96" spans="1:7" ht="21" thickTop="1">
      <c r="A96" s="96" t="s">
        <v>36</v>
      </c>
      <c r="B96" s="183">
        <f>SUM(B68:B95)</f>
        <v>3090.94</v>
      </c>
      <c r="C96" s="184">
        <f>SUM(C68:C95)</f>
        <v>502.80999999999995</v>
      </c>
      <c r="D96" s="185">
        <f>SUM(D68:D95)</f>
        <v>1775</v>
      </c>
      <c r="E96" s="185">
        <f>SUM(E68:E95)</f>
        <v>330</v>
      </c>
      <c r="F96" s="185">
        <f>SUM(F68:F95)</f>
        <v>28</v>
      </c>
      <c r="G96" s="94"/>
    </row>
    <row r="97" spans="1:6" ht="18">
      <c r="A97" s="89"/>
      <c r="B97" s="89"/>
      <c r="C97" s="101"/>
      <c r="D97" s="90"/>
      <c r="E97" s="91"/>
      <c r="F97" s="92"/>
    </row>
    <row r="98" spans="1:7" ht="16.5" customHeight="1">
      <c r="A98" s="85"/>
      <c r="B98" s="85"/>
      <c r="C98" s="93"/>
      <c r="D98" s="86"/>
      <c r="E98" s="87"/>
      <c r="F98" s="85"/>
      <c r="G98" s="55" t="s">
        <v>1</v>
      </c>
    </row>
    <row r="99" spans="1:6" ht="20.25">
      <c r="A99" s="94"/>
      <c r="B99" s="94"/>
      <c r="C99" s="95"/>
      <c r="D99" s="96"/>
      <c r="E99" s="97"/>
      <c r="F99" s="94" t="s">
        <v>1</v>
      </c>
    </row>
    <row r="100" spans="1:7" ht="20.25">
      <c r="A100" s="94"/>
      <c r="B100" s="94"/>
      <c r="C100" s="95"/>
      <c r="D100" s="96"/>
      <c r="E100" s="97"/>
      <c r="F100" s="94"/>
      <c r="G100" s="55" t="s">
        <v>1</v>
      </c>
    </row>
    <row r="101" spans="1:6" ht="20.25">
      <c r="A101" s="94"/>
      <c r="B101" s="94"/>
      <c r="C101" s="95"/>
      <c r="D101" s="96"/>
      <c r="E101" s="97"/>
      <c r="F101" s="94"/>
    </row>
    <row r="102" spans="1:6" ht="20.25">
      <c r="A102" s="94"/>
      <c r="B102" s="94"/>
      <c r="C102" s="95"/>
      <c r="D102" s="96"/>
      <c r="E102" s="97"/>
      <c r="F102" s="94"/>
    </row>
  </sheetData>
  <sheetProtection/>
  <printOptions horizontalCentered="1"/>
  <pageMargins left="0" right="0" top="0.5" bottom="0.5" header="0.5" footer="0.5"/>
  <pageSetup fitToHeight="2" horizontalDpi="600" verticalDpi="600" orientation="portrait" scale="54" r:id="rId1"/>
  <headerFooter alignWithMargins="0">
    <oddFooter>&amp;CPage &amp;P</oddFooter>
  </headerFooter>
  <rowBreaks count="1" manualBreakCount="1">
    <brk id="6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="75" zoomScaleNormal="75" zoomScalePageLayoutView="0" workbookViewId="0" topLeftCell="A43">
      <selection activeCell="A1" sqref="A1:F63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55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23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247">
        <f>453.76</f>
        <v>453.76</v>
      </c>
      <c r="F5" s="22">
        <f>E5/E8</f>
        <v>0.17965072314008687</v>
      </c>
      <c r="G5" s="131"/>
      <c r="H5" s="111" t="s">
        <v>1</v>
      </c>
    </row>
    <row r="6" spans="1:8" s="19" customFormat="1" ht="20.25">
      <c r="A6" s="132" t="s">
        <v>40</v>
      </c>
      <c r="B6" s="132"/>
      <c r="C6" s="23"/>
      <c r="D6" s="23"/>
      <c r="E6" s="247">
        <v>502.81</v>
      </c>
      <c r="F6" s="22">
        <f>E6/E8</f>
        <v>0.1990703898582226</v>
      </c>
      <c r="G6" s="131"/>
      <c r="H6" s="112"/>
    </row>
    <row r="7" spans="1:8" s="19" customFormat="1" ht="21" thickBot="1">
      <c r="A7" s="132" t="s">
        <v>4</v>
      </c>
      <c r="B7" s="132"/>
      <c r="C7" s="23"/>
      <c r="D7" s="23"/>
      <c r="E7" s="247">
        <f>1337.7+231.52</f>
        <v>1569.22</v>
      </c>
      <c r="F7" s="22">
        <f>E7/E8</f>
        <v>0.6212788870016905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48">
        <f>SUM(E5:E7)</f>
        <v>2525.79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23"/>
      <c r="F9" s="256">
        <f>E8*3.75</f>
        <v>9471.7125</v>
      </c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224"/>
      <c r="F10" s="257">
        <v>8361.08</v>
      </c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257">
        <f>F9-F10</f>
        <v>1110.6324999999997</v>
      </c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98.46+259.5-37.49</f>
        <v>320.46999999999997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f>210.09</f>
        <v>210.09</v>
      </c>
      <c r="F13" s="35"/>
      <c r="G13" s="131"/>
      <c r="H13" s="113"/>
    </row>
    <row r="14" spans="1:8" s="19" customFormat="1" ht="20.25">
      <c r="A14" s="94" t="s">
        <v>47</v>
      </c>
      <c r="B14" s="94"/>
      <c r="C14" s="138"/>
      <c r="D14" s="138"/>
      <c r="E14" s="139">
        <v>0</v>
      </c>
      <c r="F14" s="138"/>
      <c r="G14" s="131"/>
      <c r="H14" s="20"/>
    </row>
    <row r="15" spans="1:8" s="19" customFormat="1" ht="20.25">
      <c r="A15" s="134" t="s">
        <v>6</v>
      </c>
      <c r="B15" s="134"/>
      <c r="C15" s="135"/>
      <c r="D15" s="136"/>
      <c r="E15" s="137">
        <v>132.22</v>
      </c>
      <c r="F15" s="35"/>
      <c r="G15" s="131" t="s">
        <v>1</v>
      </c>
      <c r="H15" s="20" t="s">
        <v>1</v>
      </c>
    </row>
    <row r="16" spans="1:8" s="19" customFormat="1" ht="20.25">
      <c r="A16" s="134" t="s">
        <v>8</v>
      </c>
      <c r="B16" s="134"/>
      <c r="C16" s="135"/>
      <c r="D16" s="136"/>
      <c r="E16" s="137">
        <v>118.58</v>
      </c>
      <c r="F16" s="35"/>
      <c r="G16" s="131" t="s">
        <v>1</v>
      </c>
      <c r="H16" s="20"/>
    </row>
    <row r="17" spans="1:8" s="19" customFormat="1" ht="20.25">
      <c r="A17" s="134" t="s">
        <v>7</v>
      </c>
      <c r="B17" s="134"/>
      <c r="C17" s="135"/>
      <c r="D17" s="136"/>
      <c r="E17" s="140">
        <v>0</v>
      </c>
      <c r="F17" s="35"/>
      <c r="G17" s="131"/>
      <c r="H17" s="20"/>
    </row>
    <row r="18" spans="1:8" s="19" customFormat="1" ht="20.25">
      <c r="A18" s="134" t="s">
        <v>9</v>
      </c>
      <c r="B18" s="134"/>
      <c r="C18" s="135"/>
      <c r="D18" s="136"/>
      <c r="E18" s="192">
        <v>5.51</v>
      </c>
      <c r="F18" s="35"/>
      <c r="G18" s="131"/>
      <c r="H18" s="20"/>
    </row>
    <row r="19" spans="1:8" s="19" customFormat="1" ht="20.25">
      <c r="A19" s="134" t="s">
        <v>48</v>
      </c>
      <c r="B19" s="134"/>
      <c r="C19" s="135"/>
      <c r="D19" s="136"/>
      <c r="E19" s="140">
        <v>0</v>
      </c>
      <c r="F19" s="35"/>
      <c r="G19" s="131"/>
      <c r="H19" s="20"/>
    </row>
    <row r="20" spans="1:8" s="19" customFormat="1" ht="21" thickBot="1">
      <c r="A20" s="134" t="s">
        <v>49</v>
      </c>
      <c r="B20" s="134"/>
      <c r="C20" s="135"/>
      <c r="D20" s="136"/>
      <c r="E20" s="133" t="s">
        <v>56</v>
      </c>
      <c r="F20" s="35"/>
      <c r="G20" s="131" t="s">
        <v>1</v>
      </c>
      <c r="H20" s="20"/>
    </row>
    <row r="21" spans="1:8" s="19" customFormat="1" ht="21" thickBot="1">
      <c r="A21" s="134"/>
      <c r="B21" s="134"/>
      <c r="C21" s="135"/>
      <c r="D21" s="136"/>
      <c r="E21" s="25">
        <f>SUM(E12:E20)</f>
        <v>786.87</v>
      </c>
      <c r="F21" s="35"/>
      <c r="G21" s="131"/>
      <c r="H21" s="20"/>
    </row>
    <row r="22" spans="1:8" s="19" customFormat="1" ht="21" thickBot="1">
      <c r="A22" s="134"/>
      <c r="B22" s="134"/>
      <c r="C22" s="135"/>
      <c r="D22" s="136"/>
      <c r="E22" s="37"/>
      <c r="F22" s="35"/>
      <c r="G22" s="131"/>
      <c r="H22" s="20"/>
    </row>
    <row r="23" spans="1:8" s="19" customFormat="1" ht="21" thickBot="1">
      <c r="A23" s="141" t="s">
        <v>53</v>
      </c>
      <c r="B23" s="142"/>
      <c r="C23" s="143"/>
      <c r="D23" s="144"/>
      <c r="E23" s="145"/>
      <c r="F23" s="35" t="s">
        <v>10</v>
      </c>
      <c r="G23" s="131"/>
      <c r="H23" s="20"/>
    </row>
    <row r="24" spans="1:7" ht="20.25">
      <c r="A24" s="94"/>
      <c r="B24" s="94"/>
      <c r="C24" s="95"/>
      <c r="D24" s="96"/>
      <c r="E24" s="146"/>
      <c r="F24" s="94"/>
      <c r="G24" s="94"/>
    </row>
    <row r="25" spans="1:8" s="19" customFormat="1" ht="20.25">
      <c r="A25" s="94" t="s">
        <v>37</v>
      </c>
      <c r="B25" s="94"/>
      <c r="C25" s="138"/>
      <c r="D25" s="138"/>
      <c r="E25" s="137">
        <v>0</v>
      </c>
      <c r="F25" s="135"/>
      <c r="G25" s="131"/>
      <c r="H25" s="20"/>
    </row>
    <row r="26" spans="1:8" s="19" customFormat="1" ht="20.25">
      <c r="A26" s="94" t="s">
        <v>11</v>
      </c>
      <c r="B26" s="94"/>
      <c r="C26" s="138"/>
      <c r="D26" s="138"/>
      <c r="E26" s="147">
        <v>5.88</v>
      </c>
      <c r="F26" s="138"/>
      <c r="G26" s="131"/>
      <c r="H26" s="20"/>
    </row>
    <row r="27" spans="1:8" s="19" customFormat="1" ht="20.25">
      <c r="A27" s="94" t="s">
        <v>12</v>
      </c>
      <c r="B27" s="94"/>
      <c r="C27" s="138"/>
      <c r="D27" s="138"/>
      <c r="E27" s="147">
        <v>4.09</v>
      </c>
      <c r="F27" s="138"/>
      <c r="G27" s="131"/>
      <c r="H27" s="20"/>
    </row>
    <row r="28" spans="1:8" s="19" customFormat="1" ht="20.25">
      <c r="A28" s="94" t="s">
        <v>13</v>
      </c>
      <c r="B28" s="94"/>
      <c r="C28" s="138"/>
      <c r="D28" s="138"/>
      <c r="E28" s="147">
        <v>14.04</v>
      </c>
      <c r="F28" s="138"/>
      <c r="G28" s="131"/>
      <c r="H28" s="20"/>
    </row>
    <row r="29" spans="1:8" s="19" customFormat="1" ht="20.25">
      <c r="A29" s="94" t="s">
        <v>14</v>
      </c>
      <c r="B29" s="94"/>
      <c r="C29" s="138"/>
      <c r="D29" s="138"/>
      <c r="E29" s="137">
        <f>3.48+0.32</f>
        <v>3.8</v>
      </c>
      <c r="F29" s="138"/>
      <c r="G29" s="131"/>
      <c r="H29" s="20"/>
    </row>
    <row r="30" spans="1:8" s="19" customFormat="1" ht="20.25">
      <c r="A30" s="94" t="s">
        <v>15</v>
      </c>
      <c r="B30" s="94"/>
      <c r="C30" s="138"/>
      <c r="D30" s="138"/>
      <c r="E30" s="148">
        <v>0</v>
      </c>
      <c r="F30" s="138"/>
      <c r="G30" s="131"/>
      <c r="H30" s="20"/>
    </row>
    <row r="31" spans="1:8" s="19" customFormat="1" ht="20.25">
      <c r="A31" s="94" t="s">
        <v>16</v>
      </c>
      <c r="B31" s="94"/>
      <c r="C31" s="138"/>
      <c r="D31" s="138"/>
      <c r="E31" s="140">
        <v>0</v>
      </c>
      <c r="F31" s="138"/>
      <c r="G31" s="131" t="s">
        <v>1</v>
      </c>
      <c r="H31" s="20"/>
    </row>
    <row r="32" spans="1:8" s="19" customFormat="1" ht="20.25">
      <c r="A32" s="94" t="s">
        <v>17</v>
      </c>
      <c r="B32" s="94"/>
      <c r="C32" s="138"/>
      <c r="D32" s="138"/>
      <c r="E32" s="147">
        <v>5.2</v>
      </c>
      <c r="F32" s="138" t="s">
        <v>1</v>
      </c>
      <c r="G32" s="131" t="s">
        <v>1</v>
      </c>
      <c r="H32" s="20"/>
    </row>
    <row r="33" spans="1:8" s="19" customFormat="1" ht="20.25">
      <c r="A33" s="94" t="s">
        <v>38</v>
      </c>
      <c r="B33" s="94"/>
      <c r="C33" s="138"/>
      <c r="D33" s="138"/>
      <c r="E33" s="147">
        <v>0</v>
      </c>
      <c r="F33" s="135"/>
      <c r="G33" s="131"/>
      <c r="H33" s="20"/>
    </row>
    <row r="34" spans="1:8" s="19" customFormat="1" ht="20.25">
      <c r="A34" s="94" t="s">
        <v>52</v>
      </c>
      <c r="B34" s="94"/>
      <c r="C34" s="138"/>
      <c r="D34" s="138"/>
      <c r="E34" s="202">
        <f>15*10.4/2000</f>
        <v>0.078</v>
      </c>
      <c r="F34" s="135"/>
      <c r="G34" s="131"/>
      <c r="H34" s="20"/>
    </row>
    <row r="35" spans="1:8" s="19" customFormat="1" ht="21" thickBot="1">
      <c r="A35" s="94" t="s">
        <v>18</v>
      </c>
      <c r="B35" s="94"/>
      <c r="C35" s="138"/>
      <c r="D35" s="138"/>
      <c r="E35" s="149">
        <v>0</v>
      </c>
      <c r="F35" s="135" t="s">
        <v>1</v>
      </c>
      <c r="G35" s="131" t="s">
        <v>1</v>
      </c>
      <c r="H35" s="20"/>
    </row>
    <row r="36" spans="1:8" s="19" customFormat="1" ht="21" thickTop="1">
      <c r="A36" s="94"/>
      <c r="B36" s="94"/>
      <c r="C36" s="138"/>
      <c r="D36" s="138"/>
      <c r="E36" s="26">
        <f>SUM(E25:E35)</f>
        <v>33.088</v>
      </c>
      <c r="F36" s="135"/>
      <c r="G36" s="131"/>
      <c r="H36" s="20"/>
    </row>
    <row r="37" spans="1:8" s="19" customFormat="1" ht="21" thickBot="1">
      <c r="A37" s="150"/>
      <c r="B37" s="150"/>
      <c r="C37" s="138"/>
      <c r="D37" s="151"/>
      <c r="E37" s="26"/>
      <c r="F37" s="46"/>
      <c r="G37" s="131"/>
      <c r="H37" s="20"/>
    </row>
    <row r="38" spans="1:8" s="19" customFormat="1" ht="21" thickBot="1">
      <c r="A38" s="15" t="s">
        <v>19</v>
      </c>
      <c r="B38" s="24"/>
      <c r="C38" s="152"/>
      <c r="D38" s="132"/>
      <c r="E38" s="153"/>
      <c r="F38" s="18"/>
      <c r="G38" s="131" t="s">
        <v>1</v>
      </c>
      <c r="H38" s="20"/>
    </row>
    <row r="39" spans="1:8" s="19" customFormat="1" ht="20.25">
      <c r="A39" s="132" t="s">
        <v>20</v>
      </c>
      <c r="B39" s="132"/>
      <c r="C39" s="23"/>
      <c r="D39" s="23" t="s">
        <v>1</v>
      </c>
      <c r="E39" s="137">
        <v>0</v>
      </c>
      <c r="F39" s="18"/>
      <c r="G39" s="131"/>
      <c r="H39" s="20"/>
    </row>
    <row r="40" spans="1:8" s="19" customFormat="1" ht="20.25">
      <c r="A40" s="132" t="s">
        <v>39</v>
      </c>
      <c r="B40" s="132"/>
      <c r="C40" s="23"/>
      <c r="D40" s="23"/>
      <c r="E40" s="137">
        <v>4.56</v>
      </c>
      <c r="F40" s="18"/>
      <c r="G40" s="131"/>
      <c r="H40" s="20" t="s">
        <v>1</v>
      </c>
    </row>
    <row r="41" spans="1:8" s="19" customFormat="1" ht="20.25">
      <c r="A41" s="132" t="s">
        <v>21</v>
      </c>
      <c r="B41" s="132"/>
      <c r="C41" s="23"/>
      <c r="D41" s="23"/>
      <c r="E41" s="193">
        <v>0</v>
      </c>
      <c r="F41" s="18"/>
      <c r="G41" s="131"/>
      <c r="H41" s="20"/>
    </row>
    <row r="42" spans="1:8" s="19" customFormat="1" ht="20.25">
      <c r="A42" s="132" t="s">
        <v>22</v>
      </c>
      <c r="B42" s="132"/>
      <c r="C42" s="23"/>
      <c r="D42" s="23"/>
      <c r="E42" s="192">
        <v>54.96</v>
      </c>
      <c r="F42" s="18"/>
      <c r="G42" s="131"/>
      <c r="H42" s="20"/>
    </row>
    <row r="43" spans="1:8" s="19" customFormat="1" ht="20.25">
      <c r="A43" s="132" t="s">
        <v>23</v>
      </c>
      <c r="B43" s="132"/>
      <c r="C43" s="23"/>
      <c r="D43" s="23"/>
      <c r="E43" s="193">
        <v>0</v>
      </c>
      <c r="F43" s="18"/>
      <c r="G43" s="131"/>
      <c r="H43" s="20"/>
    </row>
    <row r="44" spans="1:8" s="19" customFormat="1" ht="21" customHeight="1">
      <c r="A44" s="132" t="s">
        <v>24</v>
      </c>
      <c r="B44" s="132"/>
      <c r="C44" s="23"/>
      <c r="D44" s="23"/>
      <c r="E44" s="193">
        <v>8.06</v>
      </c>
      <c r="F44" s="18"/>
      <c r="G44" s="131"/>
      <c r="H44" s="20"/>
    </row>
    <row r="45" spans="1:8" s="19" customFormat="1" ht="21" customHeight="1">
      <c r="A45" s="132" t="s">
        <v>50</v>
      </c>
      <c r="B45" s="132"/>
      <c r="C45" s="23"/>
      <c r="D45" s="23"/>
      <c r="E45" s="192">
        <v>6.84</v>
      </c>
      <c r="F45" s="18"/>
      <c r="G45" s="131"/>
      <c r="H45" s="20"/>
    </row>
    <row r="46" spans="1:8" s="19" customFormat="1" ht="21" customHeight="1" thickBot="1">
      <c r="A46" s="132" t="s">
        <v>51</v>
      </c>
      <c r="B46" s="132"/>
      <c r="C46" s="23"/>
      <c r="D46" s="23"/>
      <c r="E46" s="140">
        <v>0</v>
      </c>
      <c r="F46" s="18"/>
      <c r="G46" s="131"/>
      <c r="H46" s="20"/>
    </row>
    <row r="47" spans="1:8" s="19" customFormat="1" ht="21" customHeight="1" thickBot="1">
      <c r="A47" s="132" t="s">
        <v>1</v>
      </c>
      <c r="B47" s="132"/>
      <c r="C47" s="23"/>
      <c r="D47" s="23"/>
      <c r="E47" s="115">
        <f>SUM(E39:E46)</f>
        <v>74.42</v>
      </c>
      <c r="F47" s="18"/>
      <c r="G47" s="131"/>
      <c r="H47" s="20"/>
    </row>
    <row r="48" spans="1:7" s="49" customFormat="1" ht="21" customHeight="1" thickBot="1">
      <c r="A48" s="132"/>
      <c r="B48" s="132"/>
      <c r="C48" s="23"/>
      <c r="D48" s="23"/>
      <c r="E48" s="26"/>
      <c r="F48" s="18"/>
      <c r="G48" s="154"/>
    </row>
    <row r="49" spans="1:8" s="19" customFormat="1" ht="21" customHeight="1" thickBot="1">
      <c r="A49" s="15" t="s">
        <v>25</v>
      </c>
      <c r="B49" s="24"/>
      <c r="C49" s="50"/>
      <c r="D49" s="24"/>
      <c r="E49" s="52">
        <f>E21+E47</f>
        <v>861.29</v>
      </c>
      <c r="F49" s="18"/>
      <c r="G49" s="131"/>
      <c r="H49" s="20"/>
    </row>
    <row r="50" spans="1:8" s="19" customFormat="1" ht="18.75" customHeight="1">
      <c r="A50" s="132"/>
      <c r="B50" s="132"/>
      <c r="C50" s="23"/>
      <c r="D50" s="23"/>
      <c r="E50" s="26"/>
      <c r="F50" s="18"/>
      <c r="G50" s="131"/>
      <c r="H50" s="20"/>
    </row>
    <row r="51" spans="1:7" ht="20.25">
      <c r="A51" s="132"/>
      <c r="B51" s="132"/>
      <c r="C51" s="132"/>
      <c r="D51" s="132"/>
      <c r="E51" s="26"/>
      <c r="F51" s="128"/>
      <c r="G51" s="94"/>
    </row>
    <row r="52" spans="1:7" s="42" customFormat="1" ht="20.25">
      <c r="A52" s="155" t="s">
        <v>26</v>
      </c>
      <c r="B52" s="155"/>
      <c r="C52" s="132"/>
      <c r="D52" s="132"/>
      <c r="E52" s="57">
        <f>B96</f>
        <v>3090.94</v>
      </c>
      <c r="F52" s="58">
        <v>1</v>
      </c>
      <c r="G52" s="94"/>
    </row>
    <row r="53" spans="1:7" ht="20.25">
      <c r="A53" s="156" t="s">
        <v>27</v>
      </c>
      <c r="B53" s="156"/>
      <c r="C53" s="157"/>
      <c r="D53" s="158"/>
      <c r="E53" s="62">
        <f>E49</f>
        <v>861.29</v>
      </c>
      <c r="F53" s="58">
        <f>E53/E52</f>
        <v>0.2786498605602179</v>
      </c>
      <c r="G53" s="94"/>
    </row>
    <row r="54" spans="1:7" ht="20.25">
      <c r="A54" s="24" t="s">
        <v>28</v>
      </c>
      <c r="B54" s="24"/>
      <c r="C54" s="159"/>
      <c r="D54" s="159"/>
      <c r="E54" s="62">
        <f>E8</f>
        <v>2525.79</v>
      </c>
      <c r="F54" s="58">
        <f>F52-F53</f>
        <v>0.7213501394397821</v>
      </c>
      <c r="G54" s="94"/>
    </row>
    <row r="55" spans="1:7" ht="20.25">
      <c r="A55" s="160"/>
      <c r="B55" s="160"/>
      <c r="C55" s="161"/>
      <c r="D55" s="162"/>
      <c r="E55" s="103"/>
      <c r="F55" s="163"/>
      <c r="G55" s="94"/>
    </row>
    <row r="56" spans="1:8" s="19" customFormat="1" ht="20.25">
      <c r="A56" s="107" t="s">
        <v>43</v>
      </c>
      <c r="B56" s="134" t="s">
        <v>1</v>
      </c>
      <c r="C56" s="135"/>
      <c r="D56" s="136"/>
      <c r="E56" s="57">
        <v>610.44</v>
      </c>
      <c r="F56" s="35"/>
      <c r="G56" s="131"/>
      <c r="H56" s="113"/>
    </row>
    <row r="57" spans="1:7" ht="20.25">
      <c r="A57" s="160"/>
      <c r="B57" s="160"/>
      <c r="C57" s="161"/>
      <c r="D57" s="164"/>
      <c r="E57" s="103"/>
      <c r="F57" s="163"/>
      <c r="G57" s="94"/>
    </row>
    <row r="58" spans="1:8" s="19" customFormat="1" ht="20.25">
      <c r="A58" s="165" t="s">
        <v>29</v>
      </c>
      <c r="B58" s="165"/>
      <c r="C58" s="23"/>
      <c r="D58" s="23"/>
      <c r="E58" s="166"/>
      <c r="F58" s="70">
        <v>0</v>
      </c>
      <c r="G58" s="131"/>
      <c r="H58" s="20"/>
    </row>
    <row r="59" spans="1:7" ht="20.25">
      <c r="A59" s="167"/>
      <c r="B59" s="167"/>
      <c r="C59" s="168"/>
      <c r="D59" s="169"/>
      <c r="E59" s="103"/>
      <c r="F59" s="109"/>
      <c r="G59" s="170"/>
    </row>
    <row r="60" spans="1:8" ht="20.25">
      <c r="A60" s="171" t="s">
        <v>30</v>
      </c>
      <c r="B60" s="171"/>
      <c r="C60" s="172"/>
      <c r="D60" s="173"/>
      <c r="E60" s="174"/>
      <c r="F60" s="81">
        <v>0</v>
      </c>
      <c r="G60" s="170"/>
      <c r="H60" s="82"/>
    </row>
    <row r="61" spans="1:7" ht="20.25">
      <c r="A61" s="171" t="s">
        <v>31</v>
      </c>
      <c r="B61" s="171"/>
      <c r="C61" s="175"/>
      <c r="D61" s="176"/>
      <c r="E61" s="103"/>
      <c r="F61" s="81">
        <v>0</v>
      </c>
      <c r="G61" s="94"/>
    </row>
    <row r="62" spans="1:7" ht="20.25">
      <c r="A62" s="171" t="s">
        <v>44</v>
      </c>
      <c r="B62" s="171"/>
      <c r="C62" s="175" t="s">
        <v>1</v>
      </c>
      <c r="D62" s="176"/>
      <c r="E62" s="103"/>
      <c r="F62" s="109"/>
      <c r="G62" s="94"/>
    </row>
    <row r="63" spans="1:7" ht="21" thickBot="1">
      <c r="A63" s="94"/>
      <c r="B63" s="94"/>
      <c r="C63" s="94"/>
      <c r="D63" s="94"/>
      <c r="E63" s="94"/>
      <c r="F63" s="177"/>
      <c r="G63" s="94"/>
    </row>
    <row r="64" spans="1:7" ht="26.25">
      <c r="A64" s="118" t="s">
        <v>0</v>
      </c>
      <c r="B64" s="119"/>
      <c r="C64" s="120"/>
      <c r="D64" s="120"/>
      <c r="E64" s="121"/>
      <c r="F64" s="122"/>
      <c r="G64" s="94"/>
    </row>
    <row r="65" spans="1:7" ht="27" thickBot="1">
      <c r="A65" s="123" t="s">
        <v>55</v>
      </c>
      <c r="B65" s="124"/>
      <c r="C65" s="125"/>
      <c r="D65" s="125"/>
      <c r="E65" s="126"/>
      <c r="F65" s="127"/>
      <c r="G65" s="94"/>
    </row>
    <row r="66" spans="1:7" ht="20.25">
      <c r="A66" s="94"/>
      <c r="B66" s="94"/>
      <c r="C66" s="94"/>
      <c r="D66" s="94"/>
      <c r="E66" s="94"/>
      <c r="F66" s="177"/>
      <c r="G66" s="94" t="s">
        <v>1</v>
      </c>
    </row>
    <row r="67" spans="1:7" ht="101.25">
      <c r="A67" s="178" t="s">
        <v>32</v>
      </c>
      <c r="B67" s="179" t="s">
        <v>41</v>
      </c>
      <c r="C67" s="179" t="s">
        <v>42</v>
      </c>
      <c r="D67" s="179" t="s">
        <v>33</v>
      </c>
      <c r="E67" s="179" t="s">
        <v>34</v>
      </c>
      <c r="F67" s="179" t="s">
        <v>35</v>
      </c>
      <c r="G67" s="170"/>
    </row>
    <row r="68" spans="1:7" ht="20.25">
      <c r="A68" s="180">
        <v>40210</v>
      </c>
      <c r="B68" s="197">
        <v>117.32</v>
      </c>
      <c r="C68" s="194">
        <v>21.59</v>
      </c>
      <c r="D68" s="203">
        <v>0</v>
      </c>
      <c r="E68" s="198">
        <v>19</v>
      </c>
      <c r="F68" s="203">
        <v>0</v>
      </c>
      <c r="G68" s="182"/>
    </row>
    <row r="69" spans="1:7" ht="20.25">
      <c r="A69" s="180">
        <v>40211</v>
      </c>
      <c r="B69" s="197">
        <v>151.96</v>
      </c>
      <c r="C69" s="195">
        <v>19.64</v>
      </c>
      <c r="D69" s="198">
        <v>95</v>
      </c>
      <c r="E69" s="198">
        <v>12</v>
      </c>
      <c r="F69" s="203">
        <v>0</v>
      </c>
      <c r="G69" s="182"/>
    </row>
    <row r="70" spans="1:7" ht="20.25">
      <c r="A70" s="180">
        <v>40212</v>
      </c>
      <c r="B70" s="197">
        <v>136.52</v>
      </c>
      <c r="C70" s="195">
        <v>42.8</v>
      </c>
      <c r="D70" s="198">
        <v>71</v>
      </c>
      <c r="E70" s="198">
        <v>18</v>
      </c>
      <c r="F70" s="198">
        <v>1</v>
      </c>
      <c r="G70" s="182"/>
    </row>
    <row r="71" spans="1:7" ht="20.25">
      <c r="A71" s="180">
        <v>40213</v>
      </c>
      <c r="B71" s="197">
        <v>126.87</v>
      </c>
      <c r="C71" s="195">
        <v>20.23</v>
      </c>
      <c r="D71" s="198">
        <v>67</v>
      </c>
      <c r="E71" s="198">
        <v>15</v>
      </c>
      <c r="F71" s="198">
        <v>1</v>
      </c>
      <c r="G71" s="182"/>
    </row>
    <row r="72" spans="1:7" ht="20.25">
      <c r="A72" s="180">
        <v>40214</v>
      </c>
      <c r="B72" s="197">
        <v>101.42</v>
      </c>
      <c r="C72" s="195">
        <v>22.27</v>
      </c>
      <c r="D72" s="198">
        <v>55</v>
      </c>
      <c r="E72" s="198">
        <v>14</v>
      </c>
      <c r="F72" s="203">
        <v>0</v>
      </c>
      <c r="G72" s="182"/>
    </row>
    <row r="73" spans="1:7" ht="20.25">
      <c r="A73" s="180">
        <v>40215</v>
      </c>
      <c r="B73" s="197">
        <v>14.45</v>
      </c>
      <c r="C73" s="195">
        <v>5.76</v>
      </c>
      <c r="D73" s="198">
        <v>42</v>
      </c>
      <c r="E73" s="198">
        <v>1</v>
      </c>
      <c r="F73" s="203">
        <v>0</v>
      </c>
      <c r="G73" s="182"/>
    </row>
    <row r="74" spans="1:7" ht="20.25">
      <c r="A74" s="180">
        <v>40216</v>
      </c>
      <c r="B74" s="197">
        <v>10.79</v>
      </c>
      <c r="C74" s="195">
        <v>3.92</v>
      </c>
      <c r="D74" s="198">
        <v>56</v>
      </c>
      <c r="E74" s="203">
        <v>0</v>
      </c>
      <c r="F74" s="203">
        <v>0</v>
      </c>
      <c r="G74" s="182"/>
    </row>
    <row r="75" spans="1:7" ht="20.25">
      <c r="A75" s="180">
        <v>40217</v>
      </c>
      <c r="B75" s="197">
        <v>151.23</v>
      </c>
      <c r="C75" s="195">
        <v>0</v>
      </c>
      <c r="D75" s="198">
        <v>1</v>
      </c>
      <c r="E75" s="198">
        <v>16</v>
      </c>
      <c r="F75" s="198">
        <v>4</v>
      </c>
      <c r="G75" s="182"/>
    </row>
    <row r="76" spans="1:7" ht="20.25">
      <c r="A76" s="180">
        <v>40218</v>
      </c>
      <c r="B76" s="197">
        <v>133.1</v>
      </c>
      <c r="C76" s="195">
        <v>31.29</v>
      </c>
      <c r="D76" s="198">
        <v>75</v>
      </c>
      <c r="E76" s="198">
        <v>20</v>
      </c>
      <c r="F76" s="203">
        <v>0</v>
      </c>
      <c r="G76" s="182"/>
    </row>
    <row r="77" spans="1:7" ht="20.25">
      <c r="A77" s="180">
        <v>40219</v>
      </c>
      <c r="B77" s="197">
        <v>146.18</v>
      </c>
      <c r="C77" s="195">
        <v>24.59</v>
      </c>
      <c r="D77" s="198">
        <v>76</v>
      </c>
      <c r="E77" s="198">
        <v>14</v>
      </c>
      <c r="F77" s="203">
        <v>0</v>
      </c>
      <c r="G77" s="182"/>
    </row>
    <row r="78" spans="1:7" ht="20.25">
      <c r="A78" s="180">
        <v>40220</v>
      </c>
      <c r="B78" s="197">
        <v>113.99</v>
      </c>
      <c r="C78" s="195">
        <v>22.71</v>
      </c>
      <c r="D78" s="198">
        <v>72</v>
      </c>
      <c r="E78" s="198">
        <v>18</v>
      </c>
      <c r="F78" s="198">
        <v>1</v>
      </c>
      <c r="G78" s="182"/>
    </row>
    <row r="79" spans="1:7" ht="20.25">
      <c r="A79" s="180">
        <v>40221</v>
      </c>
      <c r="B79" s="197">
        <v>139.26</v>
      </c>
      <c r="C79" s="195">
        <v>32.62</v>
      </c>
      <c r="D79" s="198">
        <v>53</v>
      </c>
      <c r="E79" s="198">
        <v>15</v>
      </c>
      <c r="F79" s="198">
        <v>1</v>
      </c>
      <c r="G79" s="182"/>
    </row>
    <row r="80" spans="1:7" ht="20.25">
      <c r="A80" s="180">
        <v>40222</v>
      </c>
      <c r="B80" s="197">
        <v>38.51</v>
      </c>
      <c r="C80" s="195">
        <v>4.48</v>
      </c>
      <c r="D80" s="198">
        <v>90</v>
      </c>
      <c r="E80" s="198">
        <v>1</v>
      </c>
      <c r="F80" s="198">
        <v>1</v>
      </c>
      <c r="G80" s="182"/>
    </row>
    <row r="81" spans="1:7" ht="20.25">
      <c r="A81" s="180">
        <v>40223</v>
      </c>
      <c r="B81" s="197">
        <v>12.3</v>
      </c>
      <c r="C81" s="195">
        <v>1.84</v>
      </c>
      <c r="D81" s="198">
        <v>67</v>
      </c>
      <c r="E81" s="203">
        <v>0</v>
      </c>
      <c r="F81" s="203">
        <v>0</v>
      </c>
      <c r="G81" s="182"/>
    </row>
    <row r="82" spans="1:7" ht="20.25">
      <c r="A82" s="180">
        <v>40224</v>
      </c>
      <c r="B82" s="197">
        <v>46.17</v>
      </c>
      <c r="C82" s="195">
        <v>0</v>
      </c>
      <c r="D82" s="203">
        <v>0</v>
      </c>
      <c r="E82" s="198">
        <v>6</v>
      </c>
      <c r="F82" s="203">
        <v>0</v>
      </c>
      <c r="G82" s="182"/>
    </row>
    <row r="83" spans="1:7" ht="20.25">
      <c r="A83" s="180">
        <v>40225</v>
      </c>
      <c r="B83" s="197">
        <v>188.9</v>
      </c>
      <c r="C83" s="195">
        <v>40.16</v>
      </c>
      <c r="D83" s="198">
        <v>115</v>
      </c>
      <c r="E83" s="198">
        <v>15</v>
      </c>
      <c r="F83" s="198">
        <v>2</v>
      </c>
      <c r="G83" s="182"/>
    </row>
    <row r="84" spans="1:7" ht="20.25">
      <c r="A84" s="180">
        <v>40226</v>
      </c>
      <c r="B84" s="197">
        <v>173.47</v>
      </c>
      <c r="C84" s="195">
        <v>32.76</v>
      </c>
      <c r="D84" s="198">
        <v>93</v>
      </c>
      <c r="E84" s="198">
        <v>18</v>
      </c>
      <c r="F84" s="198">
        <v>1</v>
      </c>
      <c r="G84" s="182"/>
    </row>
    <row r="85" spans="1:7" ht="20.25">
      <c r="A85" s="180">
        <v>40227</v>
      </c>
      <c r="B85" s="197">
        <v>175.31</v>
      </c>
      <c r="C85" s="195">
        <v>18.48</v>
      </c>
      <c r="D85" s="198">
        <v>102</v>
      </c>
      <c r="E85" s="198">
        <v>19</v>
      </c>
      <c r="F85" s="198">
        <v>3</v>
      </c>
      <c r="G85" s="182"/>
    </row>
    <row r="86" spans="1:7" ht="20.25">
      <c r="A86" s="180">
        <v>40228</v>
      </c>
      <c r="B86" s="197">
        <v>211.17</v>
      </c>
      <c r="C86" s="195">
        <v>33.33</v>
      </c>
      <c r="D86" s="198">
        <v>104</v>
      </c>
      <c r="E86" s="198">
        <v>24</v>
      </c>
      <c r="F86" s="198">
        <v>1</v>
      </c>
      <c r="G86" s="182"/>
    </row>
    <row r="87" spans="1:7" ht="20.25">
      <c r="A87" s="180">
        <v>40229</v>
      </c>
      <c r="B87" s="197">
        <v>31.22</v>
      </c>
      <c r="C87" s="195">
        <v>3.44</v>
      </c>
      <c r="D87" s="198">
        <v>60</v>
      </c>
      <c r="E87" s="198">
        <v>2</v>
      </c>
      <c r="F87" s="203">
        <v>0</v>
      </c>
      <c r="G87" s="182"/>
    </row>
    <row r="88" spans="1:7" ht="20.25">
      <c r="A88" s="180">
        <v>40230</v>
      </c>
      <c r="B88" s="197">
        <v>18.22</v>
      </c>
      <c r="C88" s="195">
        <v>9.36</v>
      </c>
      <c r="D88" s="198">
        <v>82</v>
      </c>
      <c r="E88" s="203">
        <v>0</v>
      </c>
      <c r="F88" s="203">
        <v>0</v>
      </c>
      <c r="G88" s="182"/>
    </row>
    <row r="89" spans="1:7" ht="20.25">
      <c r="A89" s="180">
        <v>40231</v>
      </c>
      <c r="B89" s="197">
        <v>189.15</v>
      </c>
      <c r="C89" s="195">
        <v>3.13</v>
      </c>
      <c r="D89" s="198">
        <v>3</v>
      </c>
      <c r="E89" s="198">
        <v>20</v>
      </c>
      <c r="F89" s="198">
        <v>2</v>
      </c>
      <c r="G89" s="182"/>
    </row>
    <row r="90" spans="1:7" ht="20.25">
      <c r="A90" s="180">
        <v>40232</v>
      </c>
      <c r="B90" s="197">
        <v>151.56</v>
      </c>
      <c r="C90" s="195">
        <v>25.36</v>
      </c>
      <c r="D90" s="198">
        <v>76</v>
      </c>
      <c r="E90" s="198">
        <v>13</v>
      </c>
      <c r="F90" s="198">
        <v>2</v>
      </c>
      <c r="G90" s="182" t="s">
        <v>1</v>
      </c>
    </row>
    <row r="91" spans="1:7" ht="20.25">
      <c r="A91" s="180">
        <v>40233</v>
      </c>
      <c r="B91" s="197">
        <v>150.98</v>
      </c>
      <c r="C91" s="195">
        <v>15.9</v>
      </c>
      <c r="D91" s="198">
        <v>47</v>
      </c>
      <c r="E91" s="198">
        <v>16</v>
      </c>
      <c r="F91" s="198">
        <v>2</v>
      </c>
      <c r="G91" s="182"/>
    </row>
    <row r="92" spans="1:7" ht="20.25">
      <c r="A92" s="180">
        <v>40234</v>
      </c>
      <c r="B92" s="197">
        <v>140.49</v>
      </c>
      <c r="C92" s="195">
        <v>27.44</v>
      </c>
      <c r="D92" s="198">
        <v>69</v>
      </c>
      <c r="E92" s="198">
        <v>18</v>
      </c>
      <c r="F92" s="198">
        <v>2</v>
      </c>
      <c r="G92" s="182"/>
    </row>
    <row r="93" spans="1:7" ht="20.25">
      <c r="A93" s="180">
        <v>40235</v>
      </c>
      <c r="B93" s="197">
        <v>188.34</v>
      </c>
      <c r="C93" s="195">
        <v>29.07</v>
      </c>
      <c r="D93" s="198">
        <v>47</v>
      </c>
      <c r="E93" s="198">
        <v>15</v>
      </c>
      <c r="F93" s="198">
        <v>1</v>
      </c>
      <c r="G93" s="182"/>
    </row>
    <row r="94" spans="1:7" ht="20.25">
      <c r="A94" s="180">
        <v>40236</v>
      </c>
      <c r="B94" s="197">
        <v>14.15</v>
      </c>
      <c r="C94" s="195">
        <v>5.2</v>
      </c>
      <c r="D94" s="198">
        <v>39</v>
      </c>
      <c r="E94" s="198">
        <v>1</v>
      </c>
      <c r="F94" s="203">
        <v>0</v>
      </c>
      <c r="G94" s="182"/>
    </row>
    <row r="95" spans="1:7" ht="21" thickBot="1">
      <c r="A95" s="180">
        <v>40237</v>
      </c>
      <c r="B95" s="199">
        <v>17.91</v>
      </c>
      <c r="C95" s="196">
        <v>5.44</v>
      </c>
      <c r="D95" s="201">
        <v>118</v>
      </c>
      <c r="E95" s="200">
        <v>0</v>
      </c>
      <c r="F95" s="201">
        <v>3</v>
      </c>
      <c r="G95" s="182"/>
    </row>
    <row r="96" spans="1:7" ht="21" thickTop="1">
      <c r="A96" s="96" t="s">
        <v>36</v>
      </c>
      <c r="B96" s="183">
        <f>SUM(B68:B95)</f>
        <v>3090.94</v>
      </c>
      <c r="C96" s="184">
        <f>SUM(C68:C95)</f>
        <v>502.80999999999995</v>
      </c>
      <c r="D96" s="185">
        <f>SUM(D68:D95)</f>
        <v>1775</v>
      </c>
      <c r="E96" s="185">
        <f>SUM(E68:E95)</f>
        <v>330</v>
      </c>
      <c r="F96" s="185">
        <f>SUM(F68:F95)</f>
        <v>28</v>
      </c>
      <c r="G96" s="94"/>
    </row>
    <row r="97" spans="1:6" ht="18">
      <c r="A97" s="89"/>
      <c r="B97" s="89"/>
      <c r="C97" s="101"/>
      <c r="D97" s="90"/>
      <c r="E97" s="91"/>
      <c r="F97" s="92"/>
    </row>
    <row r="98" spans="1:7" ht="16.5" customHeight="1">
      <c r="A98" s="85"/>
      <c r="B98" s="85"/>
      <c r="C98" s="93"/>
      <c r="D98" s="86"/>
      <c r="E98" s="87"/>
      <c r="F98" s="85"/>
      <c r="G98" s="55" t="s">
        <v>1</v>
      </c>
    </row>
    <row r="99" spans="1:6" ht="20.25">
      <c r="A99" s="94"/>
      <c r="B99" s="94"/>
      <c r="C99" s="95"/>
      <c r="D99" s="96"/>
      <c r="E99" s="97"/>
      <c r="F99" s="94" t="s">
        <v>1</v>
      </c>
    </row>
    <row r="100" spans="1:7" ht="20.25">
      <c r="A100" s="94"/>
      <c r="B100" s="94"/>
      <c r="C100" s="95"/>
      <c r="D100" s="96"/>
      <c r="E100" s="97"/>
      <c r="F100" s="94"/>
      <c r="G100" s="55" t="s">
        <v>1</v>
      </c>
    </row>
    <row r="101" spans="1:6" ht="20.25">
      <c r="A101" s="94"/>
      <c r="B101" s="94"/>
      <c r="C101" s="95"/>
      <c r="D101" s="96"/>
      <c r="E101" s="97"/>
      <c r="F101" s="94"/>
    </row>
    <row r="102" spans="1:6" ht="20.25">
      <c r="A102" s="94"/>
      <c r="B102" s="94"/>
      <c r="C102" s="95"/>
      <c r="D102" s="96"/>
      <c r="E102" s="97"/>
      <c r="F102" s="94"/>
    </row>
  </sheetData>
  <sheetProtection/>
  <printOptions/>
  <pageMargins left="0.7" right="0.7" top="0.75" bottom="0.75" header="0.3" footer="0.3"/>
  <pageSetup fitToHeight="1" fitToWidth="1" horizontalDpi="600" verticalDpi="600" orientation="portrait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40">
      <selection activeCell="A1" sqref="A1:F64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57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247">
        <f>'[1]March 10'!$C$16</f>
        <v>209.90999999999985</v>
      </c>
      <c r="F5" s="22">
        <f>E5/E8</f>
        <v>0.0848467455406044</v>
      </c>
      <c r="G5" s="131"/>
      <c r="H5" s="111" t="s">
        <v>1</v>
      </c>
    </row>
    <row r="6" spans="1:8" s="19" customFormat="1" ht="20.25">
      <c r="A6" s="132" t="s">
        <v>40</v>
      </c>
      <c r="B6" s="132"/>
      <c r="C6" s="23"/>
      <c r="D6" s="23"/>
      <c r="E6" s="247">
        <v>770.72</v>
      </c>
      <c r="F6" s="22">
        <f>E6/E8</f>
        <v>0.31152914926899467</v>
      </c>
      <c r="G6" s="131"/>
      <c r="H6" s="112"/>
    </row>
    <row r="7" spans="1:8" s="19" customFormat="1" ht="21" thickBot="1">
      <c r="A7" s="132" t="s">
        <v>4</v>
      </c>
      <c r="B7" s="132"/>
      <c r="C7" s="23"/>
      <c r="D7" s="23"/>
      <c r="E7" s="247">
        <f>'[1]March 10'!$C$18</f>
        <v>1493.36</v>
      </c>
      <c r="F7" s="22">
        <f>E7/E8</f>
        <v>0.603624105190401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48">
        <f>SUM(E5:E7)</f>
        <v>2473.99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23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72.13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334.08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43.88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39">
        <v>6.8</v>
      </c>
      <c r="F15" s="1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47.5+30.92</f>
        <v>78.42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49.47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04">
        <v>220.64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92">
        <v>13.94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 t="s">
        <v>56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819.36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92">
        <v>6.8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137">
        <v>4.03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147">
        <v>27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137">
        <f>2.77+3.38+6.76</f>
        <v>12.91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148">
        <v>0.018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140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47">
        <v>5.12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7">
        <v>0</v>
      </c>
      <c r="F34" s="135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02">
        <f>21*10.4/2000</f>
        <v>0.1092</v>
      </c>
      <c r="F35" s="135"/>
      <c r="G35" s="131"/>
      <c r="H35" s="20"/>
    </row>
    <row r="36" spans="1:8" s="19" customFormat="1" ht="21" thickBot="1">
      <c r="A36" s="94" t="s">
        <v>18</v>
      </c>
      <c r="B36" s="94"/>
      <c r="C36" s="138"/>
      <c r="D36" s="138"/>
      <c r="E36" s="149">
        <v>0</v>
      </c>
      <c r="F36" s="135" t="s">
        <v>1</v>
      </c>
      <c r="G36" s="131" t="s">
        <v>1</v>
      </c>
      <c r="H36" s="20"/>
    </row>
    <row r="37" spans="1:8" s="19" customFormat="1" ht="21" thickTop="1">
      <c r="A37" s="94"/>
      <c r="B37" s="94"/>
      <c r="C37" s="138"/>
      <c r="D37" s="138"/>
      <c r="E37" s="26">
        <f>SUM(E26:E36)</f>
        <v>55.987199999999994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137">
        <f>18.1+149.5</f>
        <v>167.6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137">
        <v>3.91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9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37">
        <v>111.29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04">
        <v>110.26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92">
        <v>6.76</v>
      </c>
      <c r="F45" s="18"/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>
        <v>3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92">
        <v>0.63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403.45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1222.81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3652.9200000000005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1222.81</v>
      </c>
      <c r="F54" s="58">
        <f>E54/E53</f>
        <v>0.33474863944460864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2430.1100000000006</v>
      </c>
      <c r="F55" s="58">
        <f>F53-F54</f>
        <v>0.6652513605553914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1388.85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408.06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57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40238</v>
      </c>
      <c r="B69" s="197">
        <v>143.84</v>
      </c>
      <c r="C69" s="194">
        <v>22.82</v>
      </c>
      <c r="D69" s="198">
        <v>1</v>
      </c>
      <c r="E69" s="198">
        <v>19</v>
      </c>
      <c r="F69" s="203">
        <v>0</v>
      </c>
      <c r="G69" s="182"/>
    </row>
    <row r="70" spans="1:7" ht="20.25">
      <c r="A70" s="180">
        <v>40239</v>
      </c>
      <c r="B70" s="197">
        <v>154.78</v>
      </c>
      <c r="C70" s="195">
        <v>47.42</v>
      </c>
      <c r="D70" s="198">
        <v>58</v>
      </c>
      <c r="E70" s="198">
        <v>20</v>
      </c>
      <c r="F70" s="203">
        <v>0</v>
      </c>
      <c r="G70" s="182"/>
    </row>
    <row r="71" spans="1:7" ht="20.25">
      <c r="A71" s="180">
        <v>40240</v>
      </c>
      <c r="B71" s="197">
        <v>131.74</v>
      </c>
      <c r="C71" s="195">
        <v>23.35</v>
      </c>
      <c r="D71" s="198">
        <v>53</v>
      </c>
      <c r="E71" s="198">
        <v>10</v>
      </c>
      <c r="F71" s="203">
        <v>0</v>
      </c>
      <c r="G71" s="182"/>
    </row>
    <row r="72" spans="1:7" ht="20.25">
      <c r="A72" s="180">
        <v>40241</v>
      </c>
      <c r="B72" s="197">
        <v>177.03</v>
      </c>
      <c r="C72" s="195">
        <v>27.86</v>
      </c>
      <c r="D72" s="198">
        <v>49</v>
      </c>
      <c r="E72" s="198">
        <v>19</v>
      </c>
      <c r="F72" s="198">
        <v>1</v>
      </c>
      <c r="G72" s="182"/>
    </row>
    <row r="73" spans="1:7" ht="20.25">
      <c r="A73" s="180">
        <v>40242</v>
      </c>
      <c r="B73" s="197">
        <v>179.4</v>
      </c>
      <c r="C73" s="195">
        <v>32.14</v>
      </c>
      <c r="D73" s="198">
        <v>85</v>
      </c>
      <c r="E73" s="198">
        <v>19</v>
      </c>
      <c r="F73" s="203">
        <v>0</v>
      </c>
      <c r="G73" s="182"/>
    </row>
    <row r="74" spans="1:7" ht="20.25">
      <c r="A74" s="180">
        <v>40243</v>
      </c>
      <c r="B74" s="197">
        <v>34.4</v>
      </c>
      <c r="C74" s="195">
        <v>10.39</v>
      </c>
      <c r="D74" s="198">
        <v>85</v>
      </c>
      <c r="E74" s="198">
        <v>2</v>
      </c>
      <c r="F74" s="203">
        <v>0</v>
      </c>
      <c r="G74" s="182"/>
    </row>
    <row r="75" spans="1:7" ht="20.25">
      <c r="A75" s="180">
        <v>40244</v>
      </c>
      <c r="B75" s="197">
        <v>12.19</v>
      </c>
      <c r="C75" s="195">
        <v>3.76</v>
      </c>
      <c r="D75" s="198">
        <v>61</v>
      </c>
      <c r="E75" s="203">
        <v>0</v>
      </c>
      <c r="F75" s="203">
        <v>0</v>
      </c>
      <c r="G75" s="182"/>
    </row>
    <row r="76" spans="1:7" ht="20.25">
      <c r="A76" s="180">
        <v>40245</v>
      </c>
      <c r="B76" s="197">
        <v>121.51</v>
      </c>
      <c r="C76" s="195">
        <v>6.19</v>
      </c>
      <c r="D76" s="198">
        <v>1</v>
      </c>
      <c r="E76" s="198">
        <v>16</v>
      </c>
      <c r="F76" s="198">
        <v>2</v>
      </c>
      <c r="G76" s="182"/>
    </row>
    <row r="77" spans="1:7" ht="20.25">
      <c r="A77" s="180">
        <v>40246</v>
      </c>
      <c r="B77" s="197">
        <v>243.53</v>
      </c>
      <c r="C77" s="195">
        <v>26.35</v>
      </c>
      <c r="D77" s="198">
        <v>106</v>
      </c>
      <c r="E77" s="198">
        <v>15</v>
      </c>
      <c r="F77" s="198"/>
      <c r="G77" s="182"/>
    </row>
    <row r="78" spans="1:7" ht="20.25">
      <c r="A78" s="180">
        <v>40247</v>
      </c>
      <c r="B78" s="197">
        <v>149.74</v>
      </c>
      <c r="C78" s="195">
        <v>19.64</v>
      </c>
      <c r="D78" s="198">
        <v>88</v>
      </c>
      <c r="E78" s="198">
        <v>15</v>
      </c>
      <c r="F78" s="198">
        <v>1</v>
      </c>
      <c r="G78" s="182"/>
    </row>
    <row r="79" spans="1:7" ht="20.25">
      <c r="A79" s="180">
        <v>40248</v>
      </c>
      <c r="B79" s="197">
        <v>160.16</v>
      </c>
      <c r="C79" s="195">
        <v>19.93</v>
      </c>
      <c r="D79" s="198">
        <v>86</v>
      </c>
      <c r="E79" s="198">
        <v>18</v>
      </c>
      <c r="F79" s="198">
        <v>1</v>
      </c>
      <c r="G79" s="182"/>
    </row>
    <row r="80" spans="1:7" ht="20.25">
      <c r="A80" s="180">
        <v>40249</v>
      </c>
      <c r="B80" s="197">
        <v>164.85</v>
      </c>
      <c r="C80" s="195">
        <v>28.66</v>
      </c>
      <c r="D80" s="198">
        <v>58</v>
      </c>
      <c r="E80" s="198">
        <v>11</v>
      </c>
      <c r="F80" s="198">
        <v>1</v>
      </c>
      <c r="G80" s="182"/>
    </row>
    <row r="81" spans="1:7" ht="20.25">
      <c r="A81" s="180">
        <v>40250</v>
      </c>
      <c r="B81" s="197">
        <v>10.88</v>
      </c>
      <c r="C81" s="195">
        <v>4.88</v>
      </c>
      <c r="D81" s="198">
        <v>56</v>
      </c>
      <c r="E81" s="203">
        <v>0</v>
      </c>
      <c r="F81" s="203">
        <v>0</v>
      </c>
      <c r="G81" s="182"/>
    </row>
    <row r="82" spans="1:7" ht="20.25">
      <c r="A82" s="180">
        <v>40251</v>
      </c>
      <c r="B82" s="197">
        <v>15.75</v>
      </c>
      <c r="C82" s="195">
        <v>2.72</v>
      </c>
      <c r="D82" s="198">
        <v>85</v>
      </c>
      <c r="E82" s="203">
        <v>0</v>
      </c>
      <c r="F82" s="203">
        <v>0</v>
      </c>
      <c r="G82" s="182"/>
    </row>
    <row r="83" spans="1:7" ht="20.25">
      <c r="A83" s="180">
        <v>40252</v>
      </c>
      <c r="B83" s="197">
        <v>100.21</v>
      </c>
      <c r="C83" s="195">
        <v>1.11</v>
      </c>
      <c r="D83" s="203">
        <v>0</v>
      </c>
      <c r="E83" s="198">
        <v>16</v>
      </c>
      <c r="F83" s="203">
        <v>0</v>
      </c>
      <c r="G83" s="182"/>
    </row>
    <row r="84" spans="1:7" ht="20.25">
      <c r="A84" s="180">
        <v>40253</v>
      </c>
      <c r="B84" s="197">
        <v>141.43</v>
      </c>
      <c r="C84" s="195">
        <v>30.93</v>
      </c>
      <c r="D84" s="198">
        <v>92</v>
      </c>
      <c r="E84" s="198">
        <v>16</v>
      </c>
      <c r="F84" s="198">
        <v>2</v>
      </c>
      <c r="G84" s="182"/>
    </row>
    <row r="85" spans="1:7" ht="20.25">
      <c r="A85" s="180">
        <v>40254</v>
      </c>
      <c r="B85" s="197">
        <v>165.38</v>
      </c>
      <c r="C85" s="195">
        <v>70.97</v>
      </c>
      <c r="D85" s="198">
        <v>72</v>
      </c>
      <c r="E85" s="198">
        <v>19</v>
      </c>
      <c r="F85" s="203">
        <v>0</v>
      </c>
      <c r="G85" s="182"/>
    </row>
    <row r="86" spans="1:7" ht="20.25">
      <c r="A86" s="180">
        <v>40255</v>
      </c>
      <c r="B86" s="197">
        <v>155.38</v>
      </c>
      <c r="C86" s="195">
        <v>61.78</v>
      </c>
      <c r="D86" s="198">
        <v>100</v>
      </c>
      <c r="E86" s="198">
        <v>14</v>
      </c>
      <c r="F86" s="198">
        <v>2</v>
      </c>
      <c r="G86" s="182"/>
    </row>
    <row r="87" spans="1:7" ht="20.25">
      <c r="A87" s="180">
        <v>40256</v>
      </c>
      <c r="B87" s="197">
        <v>158.77</v>
      </c>
      <c r="C87" s="195">
        <v>54.45</v>
      </c>
      <c r="D87" s="198">
        <v>98</v>
      </c>
      <c r="E87" s="198">
        <v>21</v>
      </c>
      <c r="F87" s="198">
        <v>2</v>
      </c>
      <c r="G87" s="182"/>
    </row>
    <row r="88" spans="1:7" ht="20.25">
      <c r="A88" s="180">
        <v>40257</v>
      </c>
      <c r="B88" s="197">
        <v>27.99</v>
      </c>
      <c r="C88" s="195">
        <v>11.92</v>
      </c>
      <c r="D88" s="198">
        <v>87</v>
      </c>
      <c r="E88" s="198">
        <v>2</v>
      </c>
      <c r="F88" s="203">
        <v>0</v>
      </c>
      <c r="G88" s="182"/>
    </row>
    <row r="89" spans="1:7" ht="20.25">
      <c r="A89" s="180">
        <v>40258</v>
      </c>
      <c r="B89" s="197">
        <v>15.4</v>
      </c>
      <c r="C89" s="195">
        <v>1.84</v>
      </c>
      <c r="D89" s="198">
        <v>83</v>
      </c>
      <c r="E89" s="203">
        <v>0</v>
      </c>
      <c r="F89" s="203">
        <v>0</v>
      </c>
      <c r="G89" s="182"/>
    </row>
    <row r="90" spans="1:7" ht="20.25">
      <c r="A90" s="180">
        <v>40259</v>
      </c>
      <c r="B90" s="197">
        <v>106.84</v>
      </c>
      <c r="C90" s="195">
        <v>23.93</v>
      </c>
      <c r="D90" s="203">
        <v>0</v>
      </c>
      <c r="E90" s="198">
        <v>23</v>
      </c>
      <c r="F90" s="203">
        <v>0</v>
      </c>
      <c r="G90" s="182"/>
    </row>
    <row r="91" spans="1:7" ht="20.25">
      <c r="A91" s="180">
        <v>40260</v>
      </c>
      <c r="B91" s="197">
        <v>134.04</v>
      </c>
      <c r="C91" s="195">
        <v>29.14</v>
      </c>
      <c r="D91" s="198">
        <v>113</v>
      </c>
      <c r="E91" s="198">
        <v>12</v>
      </c>
      <c r="F91" s="198">
        <v>1</v>
      </c>
      <c r="G91" s="182" t="s">
        <v>1</v>
      </c>
    </row>
    <row r="92" spans="1:7" ht="20.25">
      <c r="A92" s="180">
        <v>40261</v>
      </c>
      <c r="B92" s="197">
        <v>149.03</v>
      </c>
      <c r="C92" s="195">
        <v>40.98</v>
      </c>
      <c r="D92" s="198">
        <v>82</v>
      </c>
      <c r="E92" s="198">
        <v>15</v>
      </c>
      <c r="F92" s="198">
        <v>1</v>
      </c>
      <c r="G92" s="182"/>
    </row>
    <row r="93" spans="1:7" ht="20.25">
      <c r="A93" s="180">
        <v>40262</v>
      </c>
      <c r="B93" s="197">
        <v>172</v>
      </c>
      <c r="C93" s="195">
        <v>19.37</v>
      </c>
      <c r="D93" s="198">
        <v>65</v>
      </c>
      <c r="E93" s="198">
        <v>16</v>
      </c>
      <c r="F93" s="198">
        <v>2</v>
      </c>
      <c r="G93" s="182"/>
    </row>
    <row r="94" spans="1:7" ht="20.25">
      <c r="A94" s="180">
        <v>40263</v>
      </c>
      <c r="B94" s="197">
        <v>100.51</v>
      </c>
      <c r="C94" s="195">
        <v>33.69</v>
      </c>
      <c r="D94" s="198">
        <v>67</v>
      </c>
      <c r="E94" s="198">
        <v>14</v>
      </c>
      <c r="F94" s="198">
        <v>1</v>
      </c>
      <c r="G94" s="182"/>
    </row>
    <row r="95" spans="1:7" ht="20.25">
      <c r="A95" s="180">
        <v>40264</v>
      </c>
      <c r="B95" s="197">
        <v>38.3</v>
      </c>
      <c r="C95" s="195">
        <v>10.9</v>
      </c>
      <c r="D95" s="198">
        <v>91</v>
      </c>
      <c r="E95" s="198">
        <v>2</v>
      </c>
      <c r="F95" s="203">
        <v>0</v>
      </c>
      <c r="G95" s="182"/>
    </row>
    <row r="96" spans="1:7" ht="20.25">
      <c r="A96" s="180">
        <v>40265</v>
      </c>
      <c r="B96" s="197">
        <v>18.06</v>
      </c>
      <c r="C96" s="195">
        <v>3.6</v>
      </c>
      <c r="D96" s="198">
        <v>90</v>
      </c>
      <c r="E96" s="203">
        <v>0</v>
      </c>
      <c r="F96" s="198">
        <v>1</v>
      </c>
      <c r="G96" s="182"/>
    </row>
    <row r="97" spans="1:7" ht="20.25">
      <c r="A97" s="180">
        <v>40266</v>
      </c>
      <c r="B97" s="197">
        <v>160.31</v>
      </c>
      <c r="C97" s="195">
        <v>23.09</v>
      </c>
      <c r="D97" s="198">
        <v>2</v>
      </c>
      <c r="E97" s="198">
        <v>22</v>
      </c>
      <c r="F97" s="203">
        <v>0</v>
      </c>
      <c r="G97" s="182"/>
    </row>
    <row r="98" spans="1:8" ht="20.25">
      <c r="A98" s="180">
        <v>40267</v>
      </c>
      <c r="B98" s="197">
        <v>157.87</v>
      </c>
      <c r="C98" s="195">
        <v>38.64</v>
      </c>
      <c r="D98" s="198">
        <v>97</v>
      </c>
      <c r="E98" s="198">
        <v>16</v>
      </c>
      <c r="F98" s="198">
        <v>1</v>
      </c>
      <c r="G98" s="182"/>
      <c r="H98" s="55" t="s">
        <v>1</v>
      </c>
    </row>
    <row r="99" spans="1:9" ht="21" thickBot="1">
      <c r="A99" s="180">
        <v>40268</v>
      </c>
      <c r="B99" s="199">
        <v>151.6</v>
      </c>
      <c r="C99" s="196">
        <v>38.27</v>
      </c>
      <c r="D99" s="201">
        <v>102</v>
      </c>
      <c r="E99" s="201">
        <v>15</v>
      </c>
      <c r="F99" s="201">
        <v>4</v>
      </c>
      <c r="G99" s="182"/>
      <c r="I99" s="55" t="s">
        <v>1</v>
      </c>
    </row>
    <row r="100" spans="1:7" ht="21" thickTop="1">
      <c r="A100" s="96" t="s">
        <v>36</v>
      </c>
      <c r="B100" s="183">
        <f>SUM(B69:B99)</f>
        <v>3652.9200000000005</v>
      </c>
      <c r="C100" s="184">
        <f>SUM(C69:C99)</f>
        <v>770.72</v>
      </c>
      <c r="D100" s="185">
        <f>SUM(D69:D99)</f>
        <v>2113</v>
      </c>
      <c r="E100" s="185">
        <f>SUM(E69:E99)</f>
        <v>387</v>
      </c>
      <c r="F100" s="185">
        <f>SUM(F69:F99)</f>
        <v>23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6" ht="20.25">
      <c r="A105" s="94"/>
      <c r="B105" s="94"/>
      <c r="C105" s="95"/>
      <c r="D105" s="96"/>
      <c r="E105" s="97"/>
      <c r="F105" s="94"/>
    </row>
    <row r="106" spans="1:6" ht="20.25">
      <c r="A106" s="94"/>
      <c r="B106" s="94"/>
      <c r="C106" s="95"/>
      <c r="D106" s="96"/>
      <c r="E106" s="97"/>
      <c r="F106" s="94"/>
    </row>
  </sheetData>
  <sheetProtection/>
  <printOptions horizontalCentered="1"/>
  <pageMargins left="0.7" right="0.7" top="0.5" bottom="0.75" header="0.3" footer="0.3"/>
  <pageSetup fitToHeight="2" fitToWidth="1" horizontalDpi="600" verticalDpi="600" orientation="portrait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43">
      <selection activeCell="A1" sqref="A1:F63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57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247">
        <f>679.45+21.94</f>
        <v>701.3900000000001</v>
      </c>
      <c r="F5" s="22">
        <f>E5/E8</f>
        <v>0.22526295505275162</v>
      </c>
      <c r="G5" s="131"/>
      <c r="H5" s="111" t="s">
        <v>1</v>
      </c>
    </row>
    <row r="6" spans="1:8" s="19" customFormat="1" ht="20.25">
      <c r="A6" s="132" t="s">
        <v>40</v>
      </c>
      <c r="B6" s="132"/>
      <c r="C6" s="23"/>
      <c r="D6" s="23"/>
      <c r="E6" s="247">
        <v>770.72</v>
      </c>
      <c r="F6" s="22">
        <f>E6/E8</f>
        <v>0.24752942687842244</v>
      </c>
      <c r="G6" s="131"/>
      <c r="H6" s="112"/>
    </row>
    <row r="7" spans="1:8" s="19" customFormat="1" ht="21" thickBot="1">
      <c r="A7" s="132" t="s">
        <v>4</v>
      </c>
      <c r="B7" s="132"/>
      <c r="C7" s="23"/>
      <c r="D7" s="23"/>
      <c r="E7" s="247">
        <f>'[1]March 10'!$C$18+148.18</f>
        <v>1641.54</v>
      </c>
      <c r="F7" s="22">
        <f>E7/E8</f>
        <v>0.527207618068826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48">
        <f>SUM(E5:E7)</f>
        <v>3113.65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256">
        <v>9277.46</v>
      </c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57">
        <f>E8*3.75</f>
        <v>11676.1875</v>
      </c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257">
        <f>F10-F9</f>
        <v>2398.727500000001</v>
      </c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72.13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334.08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43.88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39">
        <v>6.8</v>
      </c>
      <c r="F15" s="1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47.5+30.92</f>
        <v>78.42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49.47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04">
        <v>220.64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92">
        <v>13.94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 t="s">
        <v>56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819.36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92">
        <v>6.8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137">
        <v>4.03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147">
        <v>27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137">
        <f>2.77+3.38+6.76</f>
        <v>12.91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148">
        <v>0.018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140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47">
        <v>5.12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7">
        <v>0</v>
      </c>
      <c r="F34" s="135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02">
        <f>21*10.4/2000</f>
        <v>0.1092</v>
      </c>
      <c r="F35" s="135"/>
      <c r="G35" s="131"/>
      <c r="H35" s="20"/>
    </row>
    <row r="36" spans="1:8" s="19" customFormat="1" ht="21" thickBot="1">
      <c r="A36" s="94" t="s">
        <v>18</v>
      </c>
      <c r="B36" s="94"/>
      <c r="C36" s="138"/>
      <c r="D36" s="138"/>
      <c r="E36" s="149">
        <v>0</v>
      </c>
      <c r="F36" s="135" t="s">
        <v>1</v>
      </c>
      <c r="G36" s="131" t="s">
        <v>1</v>
      </c>
      <c r="H36" s="20"/>
    </row>
    <row r="37" spans="1:8" s="19" customFormat="1" ht="21" thickTop="1">
      <c r="A37" s="94"/>
      <c r="B37" s="94"/>
      <c r="C37" s="138"/>
      <c r="D37" s="138"/>
      <c r="E37" s="26">
        <f>SUM(E26:E36)</f>
        <v>55.987199999999994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137">
        <f>18.1+149.5</f>
        <v>167.6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137">
        <v>3.91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9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37">
        <v>111.29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04">
        <v>110.26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92">
        <v>6.76</v>
      </c>
      <c r="F45" s="18"/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>
        <v>3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92">
        <v>0.63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403.45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1222.81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3652.9200000000005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1222.81</v>
      </c>
      <c r="F54" s="58">
        <f>E54/E53</f>
        <v>0.33474863944460864</v>
      </c>
      <c r="G54" s="94"/>
    </row>
    <row r="55" spans="1:7" ht="20.25">
      <c r="A55" s="24" t="s">
        <v>28</v>
      </c>
      <c r="B55" s="24"/>
      <c r="C55" s="159"/>
      <c r="D55" s="159"/>
      <c r="E55" s="62">
        <f>E8</f>
        <v>3113.65</v>
      </c>
      <c r="F55" s="58">
        <f>F53-F54</f>
        <v>0.6652513605553914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1388.85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0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57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40238</v>
      </c>
      <c r="B69" s="197">
        <v>143.84</v>
      </c>
      <c r="C69" s="194">
        <v>22.82</v>
      </c>
      <c r="D69" s="198">
        <v>1</v>
      </c>
      <c r="E69" s="198">
        <v>19</v>
      </c>
      <c r="F69" s="203">
        <v>0</v>
      </c>
      <c r="G69" s="182"/>
    </row>
    <row r="70" spans="1:7" ht="20.25">
      <c r="A70" s="180">
        <v>40239</v>
      </c>
      <c r="B70" s="197">
        <v>154.78</v>
      </c>
      <c r="C70" s="195">
        <v>47.42</v>
      </c>
      <c r="D70" s="198">
        <v>58</v>
      </c>
      <c r="E70" s="198">
        <v>20</v>
      </c>
      <c r="F70" s="203">
        <v>0</v>
      </c>
      <c r="G70" s="182"/>
    </row>
    <row r="71" spans="1:7" ht="20.25">
      <c r="A71" s="180">
        <v>40240</v>
      </c>
      <c r="B71" s="197">
        <v>131.74</v>
      </c>
      <c r="C71" s="195">
        <v>23.35</v>
      </c>
      <c r="D71" s="198">
        <v>53</v>
      </c>
      <c r="E71" s="198">
        <v>10</v>
      </c>
      <c r="F71" s="203">
        <v>0</v>
      </c>
      <c r="G71" s="182"/>
    </row>
    <row r="72" spans="1:7" ht="20.25">
      <c r="A72" s="180">
        <v>40241</v>
      </c>
      <c r="B72" s="197">
        <v>177.03</v>
      </c>
      <c r="C72" s="195">
        <v>27.86</v>
      </c>
      <c r="D72" s="198">
        <v>49</v>
      </c>
      <c r="E72" s="198">
        <v>19</v>
      </c>
      <c r="F72" s="198">
        <v>1</v>
      </c>
      <c r="G72" s="182"/>
    </row>
    <row r="73" spans="1:7" ht="20.25">
      <c r="A73" s="180">
        <v>40242</v>
      </c>
      <c r="B73" s="197">
        <v>179.4</v>
      </c>
      <c r="C73" s="195">
        <v>32.14</v>
      </c>
      <c r="D73" s="198">
        <v>85</v>
      </c>
      <c r="E73" s="198">
        <v>19</v>
      </c>
      <c r="F73" s="203">
        <v>0</v>
      </c>
      <c r="G73" s="182"/>
    </row>
    <row r="74" spans="1:7" ht="20.25">
      <c r="A74" s="180">
        <v>40243</v>
      </c>
      <c r="B74" s="197">
        <v>34.4</v>
      </c>
      <c r="C74" s="195">
        <v>10.39</v>
      </c>
      <c r="D74" s="198">
        <v>85</v>
      </c>
      <c r="E74" s="198">
        <v>2</v>
      </c>
      <c r="F74" s="203">
        <v>0</v>
      </c>
      <c r="G74" s="182"/>
    </row>
    <row r="75" spans="1:7" ht="20.25">
      <c r="A75" s="180">
        <v>40244</v>
      </c>
      <c r="B75" s="197">
        <v>12.19</v>
      </c>
      <c r="C75" s="195">
        <v>3.76</v>
      </c>
      <c r="D75" s="198">
        <v>61</v>
      </c>
      <c r="E75" s="203">
        <v>0</v>
      </c>
      <c r="F75" s="203">
        <v>0</v>
      </c>
      <c r="G75" s="182"/>
    </row>
    <row r="76" spans="1:7" ht="20.25">
      <c r="A76" s="180">
        <v>40245</v>
      </c>
      <c r="B76" s="197">
        <v>121.51</v>
      </c>
      <c r="C76" s="195">
        <v>6.19</v>
      </c>
      <c r="D76" s="198">
        <v>1</v>
      </c>
      <c r="E76" s="198">
        <v>16</v>
      </c>
      <c r="F76" s="198">
        <v>2</v>
      </c>
      <c r="G76" s="182"/>
    </row>
    <row r="77" spans="1:7" ht="20.25">
      <c r="A77" s="180">
        <v>40246</v>
      </c>
      <c r="B77" s="197">
        <v>243.53</v>
      </c>
      <c r="C77" s="195">
        <v>26.35</v>
      </c>
      <c r="D77" s="198">
        <v>106</v>
      </c>
      <c r="E77" s="198">
        <v>15</v>
      </c>
      <c r="F77" s="198"/>
      <c r="G77" s="182"/>
    </row>
    <row r="78" spans="1:7" ht="20.25">
      <c r="A78" s="180">
        <v>40247</v>
      </c>
      <c r="B78" s="197">
        <v>149.74</v>
      </c>
      <c r="C78" s="195">
        <v>19.64</v>
      </c>
      <c r="D78" s="198">
        <v>88</v>
      </c>
      <c r="E78" s="198">
        <v>15</v>
      </c>
      <c r="F78" s="198">
        <v>1</v>
      </c>
      <c r="G78" s="182"/>
    </row>
    <row r="79" spans="1:7" ht="20.25">
      <c r="A79" s="180">
        <v>40248</v>
      </c>
      <c r="B79" s="197">
        <v>160.16</v>
      </c>
      <c r="C79" s="195">
        <v>19.93</v>
      </c>
      <c r="D79" s="198">
        <v>86</v>
      </c>
      <c r="E79" s="198">
        <v>18</v>
      </c>
      <c r="F79" s="198">
        <v>1</v>
      </c>
      <c r="G79" s="182"/>
    </row>
    <row r="80" spans="1:7" ht="20.25">
      <c r="A80" s="180">
        <v>40249</v>
      </c>
      <c r="B80" s="197">
        <v>164.85</v>
      </c>
      <c r="C80" s="195">
        <v>28.66</v>
      </c>
      <c r="D80" s="198">
        <v>58</v>
      </c>
      <c r="E80" s="198">
        <v>11</v>
      </c>
      <c r="F80" s="198">
        <v>1</v>
      </c>
      <c r="G80" s="182"/>
    </row>
    <row r="81" spans="1:7" ht="20.25">
      <c r="A81" s="180">
        <v>40250</v>
      </c>
      <c r="B81" s="197">
        <v>10.88</v>
      </c>
      <c r="C81" s="195">
        <v>4.88</v>
      </c>
      <c r="D81" s="198">
        <v>56</v>
      </c>
      <c r="E81" s="203">
        <v>0</v>
      </c>
      <c r="F81" s="203">
        <v>0</v>
      </c>
      <c r="G81" s="182"/>
    </row>
    <row r="82" spans="1:7" ht="20.25">
      <c r="A82" s="180">
        <v>40251</v>
      </c>
      <c r="B82" s="197">
        <v>15.75</v>
      </c>
      <c r="C82" s="195">
        <v>2.72</v>
      </c>
      <c r="D82" s="198">
        <v>85</v>
      </c>
      <c r="E82" s="203">
        <v>0</v>
      </c>
      <c r="F82" s="203">
        <v>0</v>
      </c>
      <c r="G82" s="182"/>
    </row>
    <row r="83" spans="1:7" ht="20.25">
      <c r="A83" s="180">
        <v>40252</v>
      </c>
      <c r="B83" s="197">
        <v>100.21</v>
      </c>
      <c r="C83" s="195">
        <v>1.11</v>
      </c>
      <c r="D83" s="203">
        <v>0</v>
      </c>
      <c r="E83" s="198">
        <v>16</v>
      </c>
      <c r="F83" s="203">
        <v>0</v>
      </c>
      <c r="G83" s="182"/>
    </row>
    <row r="84" spans="1:7" ht="20.25">
      <c r="A84" s="180">
        <v>40253</v>
      </c>
      <c r="B84" s="197">
        <v>141.43</v>
      </c>
      <c r="C84" s="195">
        <v>30.93</v>
      </c>
      <c r="D84" s="198">
        <v>92</v>
      </c>
      <c r="E84" s="198">
        <v>16</v>
      </c>
      <c r="F84" s="198">
        <v>2</v>
      </c>
      <c r="G84" s="182"/>
    </row>
    <row r="85" spans="1:7" ht="20.25">
      <c r="A85" s="180">
        <v>40254</v>
      </c>
      <c r="B85" s="197">
        <v>165.38</v>
      </c>
      <c r="C85" s="195">
        <v>70.97</v>
      </c>
      <c r="D85" s="198">
        <v>72</v>
      </c>
      <c r="E85" s="198">
        <v>19</v>
      </c>
      <c r="F85" s="203">
        <v>0</v>
      </c>
      <c r="G85" s="182"/>
    </row>
    <row r="86" spans="1:7" ht="20.25">
      <c r="A86" s="180">
        <v>40255</v>
      </c>
      <c r="B86" s="197">
        <v>155.38</v>
      </c>
      <c r="C86" s="195">
        <v>61.78</v>
      </c>
      <c r="D86" s="198">
        <v>100</v>
      </c>
      <c r="E86" s="198">
        <v>14</v>
      </c>
      <c r="F86" s="198">
        <v>2</v>
      </c>
      <c r="G86" s="182"/>
    </row>
    <row r="87" spans="1:7" ht="20.25">
      <c r="A87" s="180">
        <v>40256</v>
      </c>
      <c r="B87" s="197">
        <v>158.77</v>
      </c>
      <c r="C87" s="195">
        <v>54.45</v>
      </c>
      <c r="D87" s="198">
        <v>98</v>
      </c>
      <c r="E87" s="198">
        <v>21</v>
      </c>
      <c r="F87" s="198">
        <v>2</v>
      </c>
      <c r="G87" s="182"/>
    </row>
    <row r="88" spans="1:7" ht="20.25">
      <c r="A88" s="180">
        <v>40257</v>
      </c>
      <c r="B88" s="197">
        <v>27.99</v>
      </c>
      <c r="C88" s="195">
        <v>11.92</v>
      </c>
      <c r="D88" s="198">
        <v>87</v>
      </c>
      <c r="E88" s="198">
        <v>2</v>
      </c>
      <c r="F88" s="203">
        <v>0</v>
      </c>
      <c r="G88" s="182"/>
    </row>
    <row r="89" spans="1:7" ht="20.25">
      <c r="A89" s="180">
        <v>40258</v>
      </c>
      <c r="B89" s="197">
        <v>15.4</v>
      </c>
      <c r="C89" s="195">
        <v>1.84</v>
      </c>
      <c r="D89" s="198">
        <v>83</v>
      </c>
      <c r="E89" s="203">
        <v>0</v>
      </c>
      <c r="F89" s="203">
        <v>0</v>
      </c>
      <c r="G89" s="182"/>
    </row>
    <row r="90" spans="1:7" ht="20.25">
      <c r="A90" s="180">
        <v>40259</v>
      </c>
      <c r="B90" s="197">
        <v>106.84</v>
      </c>
      <c r="C90" s="195">
        <v>23.93</v>
      </c>
      <c r="D90" s="203">
        <v>0</v>
      </c>
      <c r="E90" s="198">
        <v>23</v>
      </c>
      <c r="F90" s="203">
        <v>0</v>
      </c>
      <c r="G90" s="182"/>
    </row>
    <row r="91" spans="1:7" ht="20.25">
      <c r="A91" s="180">
        <v>40260</v>
      </c>
      <c r="B91" s="197">
        <v>134.04</v>
      </c>
      <c r="C91" s="195">
        <v>29.14</v>
      </c>
      <c r="D91" s="198">
        <v>113</v>
      </c>
      <c r="E91" s="198">
        <v>12</v>
      </c>
      <c r="F91" s="198">
        <v>1</v>
      </c>
      <c r="G91" s="182" t="s">
        <v>1</v>
      </c>
    </row>
    <row r="92" spans="1:7" ht="20.25">
      <c r="A92" s="180">
        <v>40261</v>
      </c>
      <c r="B92" s="197">
        <v>149.03</v>
      </c>
      <c r="C92" s="195">
        <v>40.98</v>
      </c>
      <c r="D92" s="198">
        <v>82</v>
      </c>
      <c r="E92" s="198">
        <v>15</v>
      </c>
      <c r="F92" s="198">
        <v>1</v>
      </c>
      <c r="G92" s="182"/>
    </row>
    <row r="93" spans="1:7" ht="20.25">
      <c r="A93" s="180">
        <v>40262</v>
      </c>
      <c r="B93" s="197">
        <v>172</v>
      </c>
      <c r="C93" s="195">
        <v>19.37</v>
      </c>
      <c r="D93" s="198">
        <v>65</v>
      </c>
      <c r="E93" s="198">
        <v>16</v>
      </c>
      <c r="F93" s="198">
        <v>2</v>
      </c>
      <c r="G93" s="182"/>
    </row>
    <row r="94" spans="1:7" ht="20.25">
      <c r="A94" s="180">
        <v>40263</v>
      </c>
      <c r="B94" s="197">
        <v>100.51</v>
      </c>
      <c r="C94" s="195">
        <v>33.69</v>
      </c>
      <c r="D94" s="198">
        <v>67</v>
      </c>
      <c r="E94" s="198">
        <v>14</v>
      </c>
      <c r="F94" s="198">
        <v>1</v>
      </c>
      <c r="G94" s="182"/>
    </row>
    <row r="95" spans="1:7" ht="20.25">
      <c r="A95" s="180">
        <v>40264</v>
      </c>
      <c r="B95" s="197">
        <v>38.3</v>
      </c>
      <c r="C95" s="195">
        <v>10.9</v>
      </c>
      <c r="D95" s="198">
        <v>91</v>
      </c>
      <c r="E95" s="198">
        <v>2</v>
      </c>
      <c r="F95" s="203">
        <v>0</v>
      </c>
      <c r="G95" s="182"/>
    </row>
    <row r="96" spans="1:7" ht="20.25">
      <c r="A96" s="180">
        <v>40265</v>
      </c>
      <c r="B96" s="197">
        <v>18.06</v>
      </c>
      <c r="C96" s="195">
        <v>3.6</v>
      </c>
      <c r="D96" s="198">
        <v>90</v>
      </c>
      <c r="E96" s="203">
        <v>0</v>
      </c>
      <c r="F96" s="198">
        <v>1</v>
      </c>
      <c r="G96" s="182"/>
    </row>
    <row r="97" spans="1:7" ht="20.25">
      <c r="A97" s="180">
        <v>40266</v>
      </c>
      <c r="B97" s="197">
        <v>160.31</v>
      </c>
      <c r="C97" s="195">
        <v>23.09</v>
      </c>
      <c r="D97" s="198">
        <v>2</v>
      </c>
      <c r="E97" s="198">
        <v>22</v>
      </c>
      <c r="F97" s="203">
        <v>0</v>
      </c>
      <c r="G97" s="182"/>
    </row>
    <row r="98" spans="1:8" ht="20.25">
      <c r="A98" s="180">
        <v>40267</v>
      </c>
      <c r="B98" s="197">
        <v>157.87</v>
      </c>
      <c r="C98" s="195">
        <v>38.64</v>
      </c>
      <c r="D98" s="198">
        <v>97</v>
      </c>
      <c r="E98" s="198">
        <v>16</v>
      </c>
      <c r="F98" s="198">
        <v>1</v>
      </c>
      <c r="G98" s="182"/>
      <c r="H98" s="55" t="s">
        <v>1</v>
      </c>
    </row>
    <row r="99" spans="1:9" ht="21" thickBot="1">
      <c r="A99" s="180">
        <v>40268</v>
      </c>
      <c r="B99" s="199">
        <v>151.6</v>
      </c>
      <c r="C99" s="196">
        <v>38.27</v>
      </c>
      <c r="D99" s="201">
        <v>102</v>
      </c>
      <c r="E99" s="201">
        <v>15</v>
      </c>
      <c r="F99" s="201">
        <v>4</v>
      </c>
      <c r="G99" s="182"/>
      <c r="I99" s="55" t="s">
        <v>1</v>
      </c>
    </row>
    <row r="100" spans="1:7" ht="21" thickTop="1">
      <c r="A100" s="96" t="s">
        <v>36</v>
      </c>
      <c r="B100" s="183">
        <f>SUM(B69:B99)</f>
        <v>3652.9200000000005</v>
      </c>
      <c r="C100" s="184">
        <f>SUM(C69:C99)</f>
        <v>770.72</v>
      </c>
      <c r="D100" s="185">
        <f>SUM(D69:D99)</f>
        <v>2113</v>
      </c>
      <c r="E100" s="185">
        <f>SUM(E69:E99)</f>
        <v>387</v>
      </c>
      <c r="F100" s="185">
        <f>SUM(F69:F99)</f>
        <v>23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6" ht="20.25">
      <c r="A105" s="94"/>
      <c r="B105" s="94"/>
      <c r="C105" s="95"/>
      <c r="D105" s="96"/>
      <c r="E105" s="97"/>
      <c r="F105" s="94"/>
    </row>
    <row r="106" spans="1:6" ht="20.25">
      <c r="A106" s="94"/>
      <c r="B106" s="94"/>
      <c r="C106" s="95"/>
      <c r="D106" s="96"/>
      <c r="E106" s="97"/>
      <c r="F106" s="94"/>
    </row>
  </sheetData>
  <sheetProtection/>
  <printOptions/>
  <pageMargins left="0.7" right="0.7" top="0.75" bottom="0.75" header="0.3" footer="0.3"/>
  <pageSetup fitToHeight="1" fitToWidth="1" horizontalDpi="600" verticalDpi="600" orientation="portrait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292" t="s">
        <v>83</v>
      </c>
      <c r="B1" s="286"/>
    </row>
    <row r="2" spans="1:2" ht="12.75">
      <c r="A2" t="s">
        <v>79</v>
      </c>
      <c r="B2" s="286"/>
    </row>
    <row r="3" ht="12.75">
      <c r="B3" s="286"/>
    </row>
    <row r="4" spans="1:2" ht="12.75">
      <c r="A4" t="s">
        <v>74</v>
      </c>
      <c r="B4" s="286">
        <v>9457</v>
      </c>
    </row>
    <row r="5" spans="1:2" ht="12.75">
      <c r="A5" t="s">
        <v>75</v>
      </c>
      <c r="B5" s="286">
        <v>1704</v>
      </c>
    </row>
    <row r="6" spans="1:2" ht="12.75">
      <c r="A6" t="s">
        <v>76</v>
      </c>
      <c r="B6" s="286">
        <v>1215</v>
      </c>
    </row>
    <row r="7" spans="1:2" ht="12.75">
      <c r="A7" t="s">
        <v>77</v>
      </c>
      <c r="B7" s="286">
        <f>B4-B5-B6</f>
        <v>6538</v>
      </c>
    </row>
    <row r="8" ht="12.75">
      <c r="B8" s="286"/>
    </row>
    <row r="9" spans="1:2" ht="12.75">
      <c r="A9" t="s">
        <v>78</v>
      </c>
      <c r="B9" s="286">
        <f>+B4-B5-B6-B7</f>
        <v>0</v>
      </c>
    </row>
    <row r="10" ht="12.75">
      <c r="B10" s="286"/>
    </row>
    <row r="12" spans="1:2" ht="12.75">
      <c r="A12" s="288">
        <v>1.4</v>
      </c>
      <c r="B12" s="289">
        <f>B7*A12</f>
        <v>9153.199999999999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75" zoomScaleNormal="75" zoomScalePageLayoutView="0" workbookViewId="0" topLeftCell="A45">
      <selection activeCell="E54" sqref="E54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59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247">
        <v>39.99</v>
      </c>
      <c r="F5" s="22">
        <f>E5/E8</f>
        <v>0.017891336638093024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247">
        <v>700.83</v>
      </c>
      <c r="F6" s="22">
        <f>E6/E8</f>
        <v>0.3135480234077203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247">
        <v>1494.34</v>
      </c>
      <c r="F7" s="22">
        <f>E7/E8</f>
        <v>0.6685606399541867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48">
        <f>SUM(E5:E7)</f>
        <v>2235.16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64.61+26.38</f>
        <v>90.99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f>770.68-298.66</f>
        <v>472.0199999999999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64.32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40">
        <v>0</v>
      </c>
      <c r="F15" s="1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50.55+73.55</f>
        <v>124.1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83.18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140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40">
        <v>0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>
        <v>4.95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839.56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92">
        <f>6.83+1.12</f>
        <v>7.95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137">
        <f>5.93+1.12</f>
        <v>7.05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147">
        <v>26.46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137">
        <f>3.21+0.67</f>
        <v>3.88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206">
        <f>'MAY 10'!E31</f>
        <v>0.78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05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47">
        <v>4.43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0">
        <v>0</v>
      </c>
      <c r="F34" s="135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140">
        <v>0.06</v>
      </c>
      <c r="F35" s="135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00">
        <v>0</v>
      </c>
      <c r="F36" s="135" t="s">
        <v>1</v>
      </c>
      <c r="G36" s="131" t="s">
        <v>1</v>
      </c>
      <c r="H36" s="20"/>
    </row>
    <row r="37" spans="1:8" s="19" customFormat="1" ht="21" thickTop="1">
      <c r="A37" s="94"/>
      <c r="B37" s="94"/>
      <c r="C37" s="138"/>
      <c r="D37" s="138"/>
      <c r="E37" s="26">
        <f>SUM(E26:E36)</f>
        <v>50.61000000000001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137">
        <v>123.63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137">
        <v>11.35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9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37">
        <v>72.75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93">
        <v>0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92">
        <f>2.86+3.9</f>
        <v>6.76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>
        <v>2.1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92">
        <f>0.06+0.69</f>
        <v>0.75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217.33999999999997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1056.8999999999999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B99</f>
        <v>3292.06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1056.8999999999999</v>
      </c>
      <c r="F54" s="58">
        <f>E54/E53</f>
        <v>0.3210451814365473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2235.16</v>
      </c>
      <c r="F55" s="58">
        <f>F53-F54</f>
        <v>0.6789548185634526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1325.06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361.44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59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40269</v>
      </c>
      <c r="B69" s="197">
        <v>121.86</v>
      </c>
      <c r="C69" s="194">
        <v>25.6</v>
      </c>
      <c r="D69" s="198">
        <v>70</v>
      </c>
      <c r="E69" s="198">
        <v>19</v>
      </c>
      <c r="F69" s="203">
        <v>0</v>
      </c>
      <c r="G69" s="182"/>
    </row>
    <row r="70" spans="1:7" ht="20.25">
      <c r="A70" s="180">
        <v>40270</v>
      </c>
      <c r="B70" s="197">
        <v>130.98</v>
      </c>
      <c r="C70" s="195">
        <v>24.02</v>
      </c>
      <c r="D70" s="198">
        <v>68</v>
      </c>
      <c r="E70" s="198">
        <v>18</v>
      </c>
      <c r="F70" s="203">
        <v>0</v>
      </c>
      <c r="G70" s="182"/>
    </row>
    <row r="71" spans="1:7" ht="20.25">
      <c r="A71" s="180">
        <v>40271</v>
      </c>
      <c r="B71" s="197">
        <v>35.19</v>
      </c>
      <c r="C71" s="195">
        <v>10.82</v>
      </c>
      <c r="D71" s="198">
        <v>72</v>
      </c>
      <c r="E71" s="198">
        <v>4</v>
      </c>
      <c r="F71" s="203">
        <v>0</v>
      </c>
      <c r="G71" s="182"/>
    </row>
    <row r="72" spans="1:7" ht="20.25">
      <c r="A72" s="180">
        <v>40272</v>
      </c>
      <c r="B72" s="203">
        <v>0</v>
      </c>
      <c r="C72" s="195">
        <v>0</v>
      </c>
      <c r="D72" s="203">
        <v>0</v>
      </c>
      <c r="E72" s="203">
        <v>0</v>
      </c>
      <c r="F72" s="203">
        <v>0</v>
      </c>
      <c r="G72" s="182"/>
    </row>
    <row r="73" spans="1:7" ht="20.25">
      <c r="A73" s="180">
        <v>40273</v>
      </c>
      <c r="B73" s="197">
        <v>116.65</v>
      </c>
      <c r="C73" s="195">
        <v>18.5</v>
      </c>
      <c r="D73" s="203">
        <v>0</v>
      </c>
      <c r="E73" s="198">
        <v>16</v>
      </c>
      <c r="F73" s="198">
        <v>2</v>
      </c>
      <c r="G73" s="182"/>
    </row>
    <row r="74" spans="1:7" ht="20.25">
      <c r="A74" s="180">
        <v>40274</v>
      </c>
      <c r="B74" s="197">
        <v>131.47</v>
      </c>
      <c r="C74" s="195">
        <v>64.59</v>
      </c>
      <c r="D74" s="198">
        <v>114</v>
      </c>
      <c r="E74" s="198">
        <v>16</v>
      </c>
      <c r="F74" s="203">
        <v>0</v>
      </c>
      <c r="G74" s="182"/>
    </row>
    <row r="75" spans="1:7" ht="20.25">
      <c r="A75" s="180">
        <v>40275</v>
      </c>
      <c r="B75" s="197">
        <v>134.9</v>
      </c>
      <c r="C75" s="195">
        <v>53.55</v>
      </c>
      <c r="D75" s="198">
        <v>100</v>
      </c>
      <c r="E75" s="198">
        <v>19</v>
      </c>
      <c r="F75" s="203">
        <v>0</v>
      </c>
      <c r="G75" s="182"/>
    </row>
    <row r="76" spans="1:7" ht="20.25">
      <c r="A76" s="180">
        <v>40276</v>
      </c>
      <c r="B76" s="197">
        <v>93.93</v>
      </c>
      <c r="C76" s="195">
        <v>18.08</v>
      </c>
      <c r="D76" s="198">
        <v>80</v>
      </c>
      <c r="E76" s="198">
        <v>14</v>
      </c>
      <c r="F76" s="203">
        <v>0</v>
      </c>
      <c r="G76" s="182"/>
    </row>
    <row r="77" spans="1:8" ht="20.25">
      <c r="A77" s="180">
        <v>40277</v>
      </c>
      <c r="B77" s="197">
        <v>150.21</v>
      </c>
      <c r="C77" s="195">
        <v>15.1</v>
      </c>
      <c r="D77" s="198">
        <v>90</v>
      </c>
      <c r="E77" s="198">
        <v>17</v>
      </c>
      <c r="F77" s="198">
        <v>1</v>
      </c>
      <c r="G77" s="182"/>
      <c r="H77" s="55" t="s">
        <v>1</v>
      </c>
    </row>
    <row r="78" spans="1:7" ht="20.25">
      <c r="A78" s="180">
        <v>40278</v>
      </c>
      <c r="B78" s="197">
        <v>73.79</v>
      </c>
      <c r="C78" s="195">
        <v>11.67</v>
      </c>
      <c r="D78" s="198">
        <v>73</v>
      </c>
      <c r="E78" s="198">
        <v>1</v>
      </c>
      <c r="F78" s="198">
        <v>12</v>
      </c>
      <c r="G78" s="182"/>
    </row>
    <row r="79" spans="1:7" ht="20.25">
      <c r="A79" s="180">
        <v>40279</v>
      </c>
      <c r="B79" s="197">
        <v>4.19</v>
      </c>
      <c r="C79" s="195">
        <v>0.48</v>
      </c>
      <c r="D79" s="198">
        <v>27</v>
      </c>
      <c r="E79" s="203">
        <v>0</v>
      </c>
      <c r="F79" s="203">
        <v>0</v>
      </c>
      <c r="G79" s="182"/>
    </row>
    <row r="80" spans="1:7" ht="20.25">
      <c r="A80" s="180">
        <v>40280</v>
      </c>
      <c r="B80" s="197">
        <v>136.09</v>
      </c>
      <c r="C80" s="195">
        <v>6.53</v>
      </c>
      <c r="D80" s="203">
        <v>0</v>
      </c>
      <c r="E80" s="198">
        <v>19</v>
      </c>
      <c r="F80" s="198">
        <v>1</v>
      </c>
      <c r="G80" s="182"/>
    </row>
    <row r="81" spans="1:7" ht="20.25">
      <c r="A81" s="180">
        <v>40281</v>
      </c>
      <c r="B81" s="197">
        <v>101.24</v>
      </c>
      <c r="C81" s="195">
        <v>25.44</v>
      </c>
      <c r="D81" s="198">
        <v>61</v>
      </c>
      <c r="E81" s="198">
        <v>15</v>
      </c>
      <c r="F81" s="203">
        <v>0</v>
      </c>
      <c r="G81" s="182"/>
    </row>
    <row r="82" spans="1:7" ht="20.25">
      <c r="A82" s="180">
        <v>40282</v>
      </c>
      <c r="B82" s="197">
        <v>134.55</v>
      </c>
      <c r="C82" s="195">
        <v>35.33</v>
      </c>
      <c r="D82" s="198">
        <v>81</v>
      </c>
      <c r="E82" s="198">
        <v>16</v>
      </c>
      <c r="F82" s="203">
        <v>0</v>
      </c>
      <c r="G82" s="182"/>
    </row>
    <row r="83" spans="1:7" ht="20.25">
      <c r="A83" s="180">
        <v>40283</v>
      </c>
      <c r="B83" s="197">
        <v>131.17</v>
      </c>
      <c r="C83" s="195">
        <v>35.41</v>
      </c>
      <c r="D83" s="198">
        <v>79</v>
      </c>
      <c r="E83" s="198">
        <v>18</v>
      </c>
      <c r="F83" s="203">
        <v>0</v>
      </c>
      <c r="G83" s="182"/>
    </row>
    <row r="84" spans="1:7" ht="20.25">
      <c r="A84" s="180">
        <v>40284</v>
      </c>
      <c r="B84" s="197">
        <v>129.41</v>
      </c>
      <c r="C84" s="195">
        <v>24.13</v>
      </c>
      <c r="D84" s="198">
        <v>93</v>
      </c>
      <c r="E84" s="198">
        <v>15</v>
      </c>
      <c r="F84" s="198">
        <v>2</v>
      </c>
      <c r="G84" s="182"/>
    </row>
    <row r="85" spans="1:7" ht="20.25">
      <c r="A85" s="180">
        <v>40285</v>
      </c>
      <c r="B85" s="197">
        <v>89.18</v>
      </c>
      <c r="C85" s="195">
        <v>13.84</v>
      </c>
      <c r="D85" s="198">
        <v>106</v>
      </c>
      <c r="E85" s="198">
        <v>4</v>
      </c>
      <c r="F85" s="198">
        <v>1</v>
      </c>
      <c r="G85" s="182"/>
    </row>
    <row r="86" spans="1:7" ht="20.25">
      <c r="A86" s="180">
        <v>40286</v>
      </c>
      <c r="B86" s="197">
        <v>11.97</v>
      </c>
      <c r="C86" s="195">
        <v>3.04</v>
      </c>
      <c r="D86" s="198">
        <v>80</v>
      </c>
      <c r="E86" s="203">
        <v>0</v>
      </c>
      <c r="F86" s="203">
        <v>0</v>
      </c>
      <c r="G86" s="182"/>
    </row>
    <row r="87" spans="1:7" ht="20.25">
      <c r="A87" s="180">
        <v>40287</v>
      </c>
      <c r="B87" s="197">
        <v>134.12</v>
      </c>
      <c r="C87" s="195">
        <v>14.45</v>
      </c>
      <c r="D87" s="203">
        <v>0</v>
      </c>
      <c r="E87" s="198">
        <v>21</v>
      </c>
      <c r="F87" s="198">
        <v>1</v>
      </c>
      <c r="G87" s="182"/>
    </row>
    <row r="88" spans="1:7" ht="20.25">
      <c r="A88" s="180">
        <v>40288</v>
      </c>
      <c r="B88" s="197">
        <v>150.12</v>
      </c>
      <c r="C88" s="195">
        <v>31.3</v>
      </c>
      <c r="D88" s="198">
        <v>91</v>
      </c>
      <c r="E88" s="198">
        <v>15</v>
      </c>
      <c r="F88" s="203">
        <v>0</v>
      </c>
      <c r="G88" s="182"/>
    </row>
    <row r="89" spans="1:7" ht="20.25">
      <c r="A89" s="180">
        <v>40289</v>
      </c>
      <c r="B89" s="197">
        <v>152.92</v>
      </c>
      <c r="C89" s="195">
        <v>16.8</v>
      </c>
      <c r="D89" s="198">
        <v>63</v>
      </c>
      <c r="E89" s="198">
        <v>12</v>
      </c>
      <c r="F89" s="198">
        <v>4</v>
      </c>
      <c r="G89" s="182"/>
    </row>
    <row r="90" spans="1:7" ht="20.25">
      <c r="A90" s="180">
        <v>40290</v>
      </c>
      <c r="B90" s="197">
        <v>146</v>
      </c>
      <c r="C90" s="195">
        <v>27.5</v>
      </c>
      <c r="D90" s="198">
        <v>65</v>
      </c>
      <c r="E90" s="198">
        <v>23</v>
      </c>
      <c r="F90" s="203">
        <v>0</v>
      </c>
      <c r="G90" s="182"/>
    </row>
    <row r="91" spans="1:7" ht="20.25">
      <c r="A91" s="180">
        <v>40291</v>
      </c>
      <c r="B91" s="197">
        <v>120.56</v>
      </c>
      <c r="C91" s="195">
        <v>36.74</v>
      </c>
      <c r="D91" s="198">
        <v>84</v>
      </c>
      <c r="E91" s="198">
        <v>15</v>
      </c>
      <c r="F91" s="203">
        <v>0</v>
      </c>
      <c r="G91" s="182" t="s">
        <v>1</v>
      </c>
    </row>
    <row r="92" spans="1:7" ht="20.25">
      <c r="A92" s="180">
        <v>40292</v>
      </c>
      <c r="B92" s="197">
        <v>45.18</v>
      </c>
      <c r="C92" s="195">
        <v>9.92</v>
      </c>
      <c r="D92" s="198">
        <v>86</v>
      </c>
      <c r="E92" s="198">
        <v>1</v>
      </c>
      <c r="F92" s="198">
        <v>2</v>
      </c>
      <c r="G92" s="182"/>
    </row>
    <row r="93" spans="1:7" ht="20.25">
      <c r="A93" s="180">
        <v>40293</v>
      </c>
      <c r="B93" s="197">
        <v>15.42</v>
      </c>
      <c r="C93" s="195">
        <v>3.76</v>
      </c>
      <c r="D93" s="198">
        <v>75</v>
      </c>
      <c r="E93" s="203">
        <v>0</v>
      </c>
      <c r="F93" s="203">
        <v>0</v>
      </c>
      <c r="G93" s="182"/>
    </row>
    <row r="94" spans="1:7" ht="20.25">
      <c r="A94" s="180">
        <v>40294</v>
      </c>
      <c r="B94" s="197">
        <v>161.24</v>
      </c>
      <c r="C94" s="195">
        <v>27.61</v>
      </c>
      <c r="D94" s="198">
        <v>2</v>
      </c>
      <c r="E94" s="198">
        <v>20</v>
      </c>
      <c r="F94" s="198">
        <v>2</v>
      </c>
      <c r="G94" s="182"/>
    </row>
    <row r="95" spans="1:7" ht="20.25">
      <c r="A95" s="180">
        <v>40295</v>
      </c>
      <c r="B95" s="197">
        <v>151.2</v>
      </c>
      <c r="C95" s="195">
        <v>40.11</v>
      </c>
      <c r="D95" s="198">
        <v>73</v>
      </c>
      <c r="E95" s="198">
        <v>13</v>
      </c>
      <c r="F95" s="198">
        <v>3</v>
      </c>
      <c r="G95" s="182"/>
    </row>
    <row r="96" spans="1:7" ht="20.25">
      <c r="A96" s="180">
        <v>40296</v>
      </c>
      <c r="B96" s="197">
        <v>159.8</v>
      </c>
      <c r="C96" s="195">
        <v>29.72</v>
      </c>
      <c r="D96" s="198">
        <v>65</v>
      </c>
      <c r="E96" s="198">
        <v>15</v>
      </c>
      <c r="F96" s="203">
        <v>0</v>
      </c>
      <c r="G96" s="182"/>
    </row>
    <row r="97" spans="1:7" ht="20.25">
      <c r="A97" s="180">
        <v>40297</v>
      </c>
      <c r="B97" s="197">
        <v>196.12</v>
      </c>
      <c r="C97" s="195">
        <v>38.42</v>
      </c>
      <c r="D97" s="198">
        <v>83</v>
      </c>
      <c r="E97" s="198">
        <v>26</v>
      </c>
      <c r="F97" s="198">
        <v>1</v>
      </c>
      <c r="G97" s="182"/>
    </row>
    <row r="98" spans="1:8" ht="21" thickBot="1">
      <c r="A98" s="180">
        <v>40298</v>
      </c>
      <c r="B98" s="199">
        <v>132.6</v>
      </c>
      <c r="C98" s="196">
        <v>38.37</v>
      </c>
      <c r="D98" s="201">
        <v>138</v>
      </c>
      <c r="E98" s="201">
        <v>16</v>
      </c>
      <c r="F98" s="201">
        <v>7</v>
      </c>
      <c r="G98" s="182"/>
      <c r="H98" s="55" t="s">
        <v>1</v>
      </c>
    </row>
    <row r="99" spans="1:7" ht="21" thickTop="1">
      <c r="A99" s="96" t="s">
        <v>36</v>
      </c>
      <c r="B99" s="183">
        <f>SUM(B69:B98)</f>
        <v>3292.06</v>
      </c>
      <c r="C99" s="184">
        <f>SUM(C69:C98)</f>
        <v>700.8299999999998</v>
      </c>
      <c r="D99" s="185">
        <f>SUM(D69:D98)</f>
        <v>2019</v>
      </c>
      <c r="E99" s="185">
        <f>SUM(E69:E98)</f>
        <v>388</v>
      </c>
      <c r="F99" s="185">
        <f>SUM(F69:F98)</f>
        <v>39</v>
      </c>
      <c r="G99" s="94"/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7" ht="20.25">
      <c r="A103" s="94"/>
      <c r="B103" s="94"/>
      <c r="C103" s="95"/>
      <c r="D103" s="96"/>
      <c r="E103" s="97"/>
      <c r="F103" s="94"/>
      <c r="G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 horizontalCentered="1"/>
  <pageMargins left="0.7" right="0.7" top="1" bottom="0.75" header="0.3" footer="0.3"/>
  <pageSetup fitToHeight="1" fitToWidth="1" horizontalDpi="600" verticalDpi="600" orientation="portrait" scale="3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75" zoomScaleNormal="75" zoomScalePageLayoutView="0" workbookViewId="0" topLeftCell="A39">
      <selection activeCell="E50" sqref="E50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59</v>
      </c>
      <c r="B2" s="124"/>
      <c r="C2" s="125"/>
      <c r="D2" s="125"/>
      <c r="E2" s="277" t="s">
        <v>66</v>
      </c>
      <c r="F2" s="280">
        <v>40483</v>
      </c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f>202.42+32.16</f>
        <v>234.57999999999998</v>
      </c>
      <c r="F5" s="22">
        <f>E5/E8</f>
        <v>0.08700102733756383</v>
      </c>
      <c r="G5" s="131"/>
      <c r="H5" s="111" t="s">
        <v>1</v>
      </c>
    </row>
    <row r="6" spans="1:8" s="19" customFormat="1" ht="20.25">
      <c r="A6" s="132" t="s">
        <v>40</v>
      </c>
      <c r="C6" s="23"/>
      <c r="D6" s="23"/>
      <c r="E6" s="133">
        <v>700.83</v>
      </c>
      <c r="F6" s="22">
        <f>E6/E8</f>
        <v>0.25992382125068153</v>
      </c>
      <c r="G6" s="131"/>
      <c r="H6" s="132"/>
    </row>
    <row r="7" spans="1:8" s="19" customFormat="1" ht="21" thickBot="1">
      <c r="A7" s="132" t="s">
        <v>4</v>
      </c>
      <c r="B7" s="132"/>
      <c r="C7" s="23"/>
      <c r="D7" s="23"/>
      <c r="E7" s="133">
        <f>1494.34+266.54</f>
        <v>1760.8799999999999</v>
      </c>
      <c r="F7" s="22">
        <f>E7/E8</f>
        <v>0.6530751514117547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2696.29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278">
        <f>E8*3.75</f>
        <v>10111.0875</v>
      </c>
      <c r="G9" s="131" t="s">
        <v>68</v>
      </c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79">
        <v>8381.85</v>
      </c>
      <c r="G10" s="131" t="s">
        <v>69</v>
      </c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244">
        <f>F9-F10</f>
        <v>1729.2374999999993</v>
      </c>
      <c r="G11" s="224" t="s">
        <v>67</v>
      </c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64.61+26.38</f>
        <v>90.99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f>770.68-298.66</f>
        <v>472.0199999999999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64.32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40">
        <v>0</v>
      </c>
      <c r="F15" s="1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50.55+73.55</f>
        <v>124.1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83.18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140">
        <v>0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40">
        <v>0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>
        <v>4.95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839.56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92">
        <f>6.83+1.12</f>
        <v>7.95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137">
        <f>5.93+1.12</f>
        <v>7.05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147">
        <v>26.46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137">
        <f>3.21+0.67</f>
        <v>3.88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206">
        <f>'MAY 10'!E31</f>
        <v>0.78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205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47">
        <v>4.43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0">
        <v>0</v>
      </c>
      <c r="F34" s="135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140">
        <v>0.06</v>
      </c>
      <c r="F35" s="135"/>
      <c r="G35" s="131" t="s">
        <v>1</v>
      </c>
      <c r="H35" s="20"/>
    </row>
    <row r="36" spans="1:8" s="19" customFormat="1" ht="21" thickBot="1">
      <c r="A36" s="94" t="s">
        <v>18</v>
      </c>
      <c r="B36" s="94"/>
      <c r="C36" s="138"/>
      <c r="D36" s="138"/>
      <c r="E36" s="200">
        <v>0</v>
      </c>
      <c r="F36" s="135" t="s">
        <v>1</v>
      </c>
      <c r="G36" s="131" t="s">
        <v>1</v>
      </c>
      <c r="H36" s="20"/>
    </row>
    <row r="37" spans="1:8" s="19" customFormat="1" ht="21" thickTop="1">
      <c r="A37" s="94"/>
      <c r="B37" s="94"/>
      <c r="C37" s="138"/>
      <c r="D37" s="138"/>
      <c r="E37" s="26">
        <f>SUM(E26:E36)</f>
        <v>50.61000000000001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137">
        <v>123.63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137">
        <v>11.35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9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37">
        <v>72.75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193">
        <v>0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92">
        <f>2.86+3.9</f>
        <v>6.76</v>
      </c>
      <c r="F45" s="18" t="s">
        <v>1</v>
      </c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>
        <v>2.1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92">
        <f>0.06+0.69</f>
        <v>0.75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217.33999999999997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1056.8999999999999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B99</f>
        <v>3292.06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1056.8999999999999</v>
      </c>
      <c r="F54" s="58">
        <f>E54/E53</f>
        <v>0.3210451814365473</v>
      </c>
      <c r="G54" s="94"/>
    </row>
    <row r="55" spans="1:7" ht="20.25">
      <c r="A55" s="24" t="s">
        <v>28</v>
      </c>
      <c r="B55" s="24"/>
      <c r="C55" s="159"/>
      <c r="D55" s="159"/>
      <c r="E55" s="62">
        <f>E8</f>
        <v>2696.29</v>
      </c>
      <c r="F55" s="58">
        <f>F53-F54</f>
        <v>0.6789548185634526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1325.06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0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59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40269</v>
      </c>
      <c r="B69" s="197">
        <v>121.86</v>
      </c>
      <c r="C69" s="194">
        <v>25.6</v>
      </c>
      <c r="D69" s="198">
        <v>70</v>
      </c>
      <c r="E69" s="198">
        <v>19</v>
      </c>
      <c r="F69" s="203">
        <v>0</v>
      </c>
      <c r="G69" s="182"/>
    </row>
    <row r="70" spans="1:7" ht="20.25">
      <c r="A70" s="180">
        <v>40270</v>
      </c>
      <c r="B70" s="197">
        <v>130.98</v>
      </c>
      <c r="C70" s="195">
        <v>24.02</v>
      </c>
      <c r="D70" s="198">
        <v>68</v>
      </c>
      <c r="E70" s="198">
        <v>18</v>
      </c>
      <c r="F70" s="203">
        <v>0</v>
      </c>
      <c r="G70" s="182"/>
    </row>
    <row r="71" spans="1:7" ht="20.25">
      <c r="A71" s="180">
        <v>40271</v>
      </c>
      <c r="B71" s="197">
        <v>35.19</v>
      </c>
      <c r="C71" s="195">
        <v>10.82</v>
      </c>
      <c r="D71" s="198">
        <v>72</v>
      </c>
      <c r="E71" s="198">
        <v>4</v>
      </c>
      <c r="F71" s="203">
        <v>0</v>
      </c>
      <c r="G71" s="182"/>
    </row>
    <row r="72" spans="1:7" ht="20.25">
      <c r="A72" s="180">
        <v>40272</v>
      </c>
      <c r="B72" s="203">
        <v>0</v>
      </c>
      <c r="C72" s="195">
        <v>0</v>
      </c>
      <c r="D72" s="203">
        <v>0</v>
      </c>
      <c r="E72" s="203">
        <v>0</v>
      </c>
      <c r="F72" s="203">
        <v>0</v>
      </c>
      <c r="G72" s="182"/>
    </row>
    <row r="73" spans="1:7" ht="20.25">
      <c r="A73" s="180">
        <v>40273</v>
      </c>
      <c r="B73" s="197">
        <v>116.65</v>
      </c>
      <c r="C73" s="195">
        <v>18.5</v>
      </c>
      <c r="D73" s="203">
        <v>0</v>
      </c>
      <c r="E73" s="198">
        <v>16</v>
      </c>
      <c r="F73" s="198">
        <v>2</v>
      </c>
      <c r="G73" s="182"/>
    </row>
    <row r="74" spans="1:7" ht="20.25">
      <c r="A74" s="180">
        <v>40274</v>
      </c>
      <c r="B74" s="197">
        <v>131.47</v>
      </c>
      <c r="C74" s="195">
        <v>64.59</v>
      </c>
      <c r="D74" s="198">
        <v>114</v>
      </c>
      <c r="E74" s="198">
        <v>16</v>
      </c>
      <c r="F74" s="203">
        <v>0</v>
      </c>
      <c r="G74" s="182"/>
    </row>
    <row r="75" spans="1:7" ht="20.25">
      <c r="A75" s="180">
        <v>40275</v>
      </c>
      <c r="B75" s="197">
        <v>134.9</v>
      </c>
      <c r="C75" s="195">
        <v>53.55</v>
      </c>
      <c r="D75" s="198">
        <v>100</v>
      </c>
      <c r="E75" s="198">
        <v>19</v>
      </c>
      <c r="F75" s="203">
        <v>0</v>
      </c>
      <c r="G75" s="182"/>
    </row>
    <row r="76" spans="1:7" ht="20.25">
      <c r="A76" s="180">
        <v>40276</v>
      </c>
      <c r="B76" s="197">
        <v>93.93</v>
      </c>
      <c r="C76" s="195">
        <v>18.08</v>
      </c>
      <c r="D76" s="198">
        <v>80</v>
      </c>
      <c r="E76" s="198">
        <v>14</v>
      </c>
      <c r="F76" s="203">
        <v>0</v>
      </c>
      <c r="G76" s="182"/>
    </row>
    <row r="77" spans="1:8" ht="20.25">
      <c r="A77" s="180">
        <v>40277</v>
      </c>
      <c r="B77" s="197">
        <v>150.21</v>
      </c>
      <c r="C77" s="195">
        <v>15.1</v>
      </c>
      <c r="D77" s="198">
        <v>90</v>
      </c>
      <c r="E77" s="198">
        <v>17</v>
      </c>
      <c r="F77" s="198">
        <v>1</v>
      </c>
      <c r="G77" s="182"/>
      <c r="H77" s="55" t="s">
        <v>1</v>
      </c>
    </row>
    <row r="78" spans="1:7" ht="20.25">
      <c r="A78" s="180">
        <v>40278</v>
      </c>
      <c r="B78" s="197">
        <v>73.79</v>
      </c>
      <c r="C78" s="195">
        <v>11.67</v>
      </c>
      <c r="D78" s="198">
        <v>73</v>
      </c>
      <c r="E78" s="198">
        <v>1</v>
      </c>
      <c r="F78" s="198">
        <v>12</v>
      </c>
      <c r="G78" s="182"/>
    </row>
    <row r="79" spans="1:7" ht="20.25">
      <c r="A79" s="180">
        <v>40279</v>
      </c>
      <c r="B79" s="197">
        <v>4.19</v>
      </c>
      <c r="C79" s="195">
        <v>0.48</v>
      </c>
      <c r="D79" s="198">
        <v>27</v>
      </c>
      <c r="E79" s="203">
        <v>0</v>
      </c>
      <c r="F79" s="203">
        <v>0</v>
      </c>
      <c r="G79" s="182"/>
    </row>
    <row r="80" spans="1:7" ht="20.25">
      <c r="A80" s="180">
        <v>40280</v>
      </c>
      <c r="B80" s="197">
        <v>136.09</v>
      </c>
      <c r="C80" s="195">
        <v>6.53</v>
      </c>
      <c r="D80" s="203">
        <v>0</v>
      </c>
      <c r="E80" s="198">
        <v>19</v>
      </c>
      <c r="F80" s="198">
        <v>1</v>
      </c>
      <c r="G80" s="182"/>
    </row>
    <row r="81" spans="1:7" ht="20.25">
      <c r="A81" s="180">
        <v>40281</v>
      </c>
      <c r="B81" s="197">
        <v>101.24</v>
      </c>
      <c r="C81" s="195">
        <v>25.44</v>
      </c>
      <c r="D81" s="198">
        <v>61</v>
      </c>
      <c r="E81" s="198">
        <v>15</v>
      </c>
      <c r="F81" s="203">
        <v>0</v>
      </c>
      <c r="G81" s="182"/>
    </row>
    <row r="82" spans="1:7" ht="20.25">
      <c r="A82" s="180">
        <v>40282</v>
      </c>
      <c r="B82" s="197">
        <v>134.55</v>
      </c>
      <c r="C82" s="195">
        <v>35.33</v>
      </c>
      <c r="D82" s="198">
        <v>81</v>
      </c>
      <c r="E82" s="198">
        <v>16</v>
      </c>
      <c r="F82" s="203">
        <v>0</v>
      </c>
      <c r="G82" s="182"/>
    </row>
    <row r="83" spans="1:7" ht="20.25">
      <c r="A83" s="180">
        <v>40283</v>
      </c>
      <c r="B83" s="197">
        <v>131.17</v>
      </c>
      <c r="C83" s="195">
        <v>35.41</v>
      </c>
      <c r="D83" s="198">
        <v>79</v>
      </c>
      <c r="E83" s="198">
        <v>18</v>
      </c>
      <c r="F83" s="203">
        <v>0</v>
      </c>
      <c r="G83" s="182"/>
    </row>
    <row r="84" spans="1:7" ht="20.25">
      <c r="A84" s="180">
        <v>40284</v>
      </c>
      <c r="B84" s="197">
        <v>129.41</v>
      </c>
      <c r="C84" s="195">
        <v>24.13</v>
      </c>
      <c r="D84" s="198">
        <v>93</v>
      </c>
      <c r="E84" s="198">
        <v>15</v>
      </c>
      <c r="F84" s="198">
        <v>2</v>
      </c>
      <c r="G84" s="182"/>
    </row>
    <row r="85" spans="1:7" ht="20.25">
      <c r="A85" s="180">
        <v>40285</v>
      </c>
      <c r="B85" s="197">
        <v>89.18</v>
      </c>
      <c r="C85" s="195">
        <v>13.84</v>
      </c>
      <c r="D85" s="198">
        <v>106</v>
      </c>
      <c r="E85" s="198">
        <v>4</v>
      </c>
      <c r="F85" s="198">
        <v>1</v>
      </c>
      <c r="G85" s="182"/>
    </row>
    <row r="86" spans="1:7" ht="20.25">
      <c r="A86" s="180">
        <v>40286</v>
      </c>
      <c r="B86" s="197">
        <v>11.97</v>
      </c>
      <c r="C86" s="195">
        <v>3.04</v>
      </c>
      <c r="D86" s="198">
        <v>80</v>
      </c>
      <c r="E86" s="203">
        <v>0</v>
      </c>
      <c r="F86" s="203">
        <v>0</v>
      </c>
      <c r="G86" s="182"/>
    </row>
    <row r="87" spans="1:7" ht="20.25">
      <c r="A87" s="180">
        <v>40287</v>
      </c>
      <c r="B87" s="197">
        <v>134.12</v>
      </c>
      <c r="C87" s="195">
        <v>14.45</v>
      </c>
      <c r="D87" s="203">
        <v>0</v>
      </c>
      <c r="E87" s="198">
        <v>21</v>
      </c>
      <c r="F87" s="198">
        <v>1</v>
      </c>
      <c r="G87" s="182"/>
    </row>
    <row r="88" spans="1:7" ht="20.25">
      <c r="A88" s="180">
        <v>40288</v>
      </c>
      <c r="B88" s="197">
        <v>150.12</v>
      </c>
      <c r="C88" s="195">
        <v>31.3</v>
      </c>
      <c r="D88" s="198">
        <v>91</v>
      </c>
      <c r="E88" s="198">
        <v>15</v>
      </c>
      <c r="F88" s="203">
        <v>0</v>
      </c>
      <c r="G88" s="182"/>
    </row>
    <row r="89" spans="1:7" ht="20.25">
      <c r="A89" s="180">
        <v>40289</v>
      </c>
      <c r="B89" s="197">
        <v>152.92</v>
      </c>
      <c r="C89" s="195">
        <v>16.8</v>
      </c>
      <c r="D89" s="198">
        <v>63</v>
      </c>
      <c r="E89" s="198">
        <v>12</v>
      </c>
      <c r="F89" s="198">
        <v>4</v>
      </c>
      <c r="G89" s="182"/>
    </row>
    <row r="90" spans="1:7" ht="20.25">
      <c r="A90" s="180">
        <v>40290</v>
      </c>
      <c r="B90" s="197">
        <v>146</v>
      </c>
      <c r="C90" s="195">
        <v>27.5</v>
      </c>
      <c r="D90" s="198">
        <v>65</v>
      </c>
      <c r="E90" s="198">
        <v>23</v>
      </c>
      <c r="F90" s="203">
        <v>0</v>
      </c>
      <c r="G90" s="182"/>
    </row>
    <row r="91" spans="1:7" ht="20.25">
      <c r="A91" s="180">
        <v>40291</v>
      </c>
      <c r="B91" s="197">
        <v>120.56</v>
      </c>
      <c r="C91" s="195">
        <v>36.74</v>
      </c>
      <c r="D91" s="198">
        <v>84</v>
      </c>
      <c r="E91" s="198">
        <v>15</v>
      </c>
      <c r="F91" s="203">
        <v>0</v>
      </c>
      <c r="G91" s="182" t="s">
        <v>1</v>
      </c>
    </row>
    <row r="92" spans="1:7" ht="20.25">
      <c r="A92" s="180">
        <v>40292</v>
      </c>
      <c r="B92" s="197">
        <v>45.18</v>
      </c>
      <c r="C92" s="195">
        <v>9.92</v>
      </c>
      <c r="D92" s="198">
        <v>86</v>
      </c>
      <c r="E92" s="198">
        <v>1</v>
      </c>
      <c r="F92" s="198">
        <v>2</v>
      </c>
      <c r="G92" s="182"/>
    </row>
    <row r="93" spans="1:7" ht="20.25">
      <c r="A93" s="180">
        <v>40293</v>
      </c>
      <c r="B93" s="197">
        <v>15.42</v>
      </c>
      <c r="C93" s="195">
        <v>3.76</v>
      </c>
      <c r="D93" s="198">
        <v>75</v>
      </c>
      <c r="E93" s="203">
        <v>0</v>
      </c>
      <c r="F93" s="203">
        <v>0</v>
      </c>
      <c r="G93" s="182"/>
    </row>
    <row r="94" spans="1:7" ht="20.25">
      <c r="A94" s="180">
        <v>40294</v>
      </c>
      <c r="B94" s="197">
        <v>161.24</v>
      </c>
      <c r="C94" s="195">
        <v>27.61</v>
      </c>
      <c r="D94" s="198">
        <v>2</v>
      </c>
      <c r="E94" s="198">
        <v>20</v>
      </c>
      <c r="F94" s="198">
        <v>2</v>
      </c>
      <c r="G94" s="182"/>
    </row>
    <row r="95" spans="1:7" ht="20.25">
      <c r="A95" s="180">
        <v>40295</v>
      </c>
      <c r="B95" s="197">
        <v>151.2</v>
      </c>
      <c r="C95" s="195">
        <v>40.11</v>
      </c>
      <c r="D95" s="198">
        <v>73</v>
      </c>
      <c r="E95" s="198">
        <v>13</v>
      </c>
      <c r="F95" s="198">
        <v>3</v>
      </c>
      <c r="G95" s="182"/>
    </row>
    <row r="96" spans="1:7" ht="20.25">
      <c r="A96" s="180">
        <v>40296</v>
      </c>
      <c r="B96" s="197">
        <v>159.8</v>
      </c>
      <c r="C96" s="195">
        <v>29.72</v>
      </c>
      <c r="D96" s="198">
        <v>65</v>
      </c>
      <c r="E96" s="198">
        <v>15</v>
      </c>
      <c r="F96" s="203">
        <v>0</v>
      </c>
      <c r="G96" s="182"/>
    </row>
    <row r="97" spans="1:7" ht="20.25">
      <c r="A97" s="180">
        <v>40297</v>
      </c>
      <c r="B97" s="197">
        <v>196.12</v>
      </c>
      <c r="C97" s="195">
        <v>38.42</v>
      </c>
      <c r="D97" s="198">
        <v>83</v>
      </c>
      <c r="E97" s="198">
        <v>26</v>
      </c>
      <c r="F97" s="198">
        <v>1</v>
      </c>
      <c r="G97" s="182"/>
    </row>
    <row r="98" spans="1:8" ht="21" thickBot="1">
      <c r="A98" s="180">
        <v>40298</v>
      </c>
      <c r="B98" s="199">
        <v>132.6</v>
      </c>
      <c r="C98" s="196">
        <v>38.37</v>
      </c>
      <c r="D98" s="201">
        <v>138</v>
      </c>
      <c r="E98" s="201">
        <v>16</v>
      </c>
      <c r="F98" s="201">
        <v>7</v>
      </c>
      <c r="G98" s="182"/>
      <c r="H98" s="55" t="s">
        <v>1</v>
      </c>
    </row>
    <row r="99" spans="1:7" ht="21" thickTop="1">
      <c r="A99" s="96" t="s">
        <v>36</v>
      </c>
      <c r="B99" s="183">
        <f>SUM(B69:B98)</f>
        <v>3292.06</v>
      </c>
      <c r="C99" s="184">
        <f>SUM(C69:C98)</f>
        <v>700.8299999999998</v>
      </c>
      <c r="D99" s="185">
        <f>SUM(D69:D98)</f>
        <v>2019</v>
      </c>
      <c r="E99" s="185">
        <f>SUM(E69:E98)</f>
        <v>388</v>
      </c>
      <c r="F99" s="185">
        <f>SUM(F69:F98)</f>
        <v>39</v>
      </c>
      <c r="G99" s="94"/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7" ht="20.25">
      <c r="A103" s="94"/>
      <c r="B103" s="94"/>
      <c r="C103" s="95"/>
      <c r="D103" s="96"/>
      <c r="E103" s="97"/>
      <c r="F103" s="94"/>
      <c r="G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/>
  <pageMargins left="0.7" right="0.7" top="0.75" bottom="0.75" header="0.3" footer="0.3"/>
  <pageSetup fitToHeight="1" fitToWidth="1"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Administrator</cp:lastModifiedBy>
  <cp:lastPrinted>2010-12-11T00:14:19Z</cp:lastPrinted>
  <dcterms:created xsi:type="dcterms:W3CDTF">2005-03-11T00:18:31Z</dcterms:created>
  <dcterms:modified xsi:type="dcterms:W3CDTF">2011-01-04T22:37:47Z</dcterms:modified>
  <cp:category/>
  <cp:version/>
  <cp:contentType/>
  <cp:contentStatus/>
</cp:coreProperties>
</file>