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<sst xmlns="http://schemas.openxmlformats.org/spreadsheetml/2006/main" count="55" uniqueCount="40">
  <si>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Northern </t>
  </si>
  <si>
    <t>Total Tons</t>
  </si>
  <si>
    <t>Percent</t>
  </si>
  <si>
    <t>ADC</t>
  </si>
  <si>
    <t>Diverted less that 12%</t>
  </si>
  <si>
    <t xml:space="preserve">Diverted Gar. </t>
  </si>
  <si>
    <t xml:space="preserve">Disposal </t>
  </si>
  <si>
    <t>Processing fee</t>
  </si>
  <si>
    <t>Transport</t>
  </si>
  <si>
    <t>Disposal</t>
  </si>
  <si>
    <t>Total</t>
  </si>
  <si>
    <t>Year 2</t>
  </si>
  <si>
    <t>FY 08 Expense/Ton</t>
  </si>
  <si>
    <t>FY 07 Expense/Ton</t>
  </si>
  <si>
    <t>Diff</t>
  </si>
  <si>
    <t>Transfer</t>
  </si>
  <si>
    <t>NAPA-VALLEJO WASTE MANAGEMENT AUTHORITY</t>
  </si>
  <si>
    <t>Debt Coverage Ratio</t>
  </si>
  <si>
    <t>Operating Revenues</t>
  </si>
  <si>
    <t xml:space="preserve">  Transfer Station Tipping Fees</t>
  </si>
  <si>
    <t>$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</si>
  <si>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</si>
  <si>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</si>
  <si>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</si>
  <si>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</si>
  <si>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</si>
  <si>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</si>
  <si>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</si>
  <si>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</si>
  <si>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</si>
  <si>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</si>
  <si>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</si>
  <si>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</si>
  <si>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</si>
  <si>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</si>
  <si>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</t>
  </si>
  <si>
    <t>Debt Service - 2004 Revenue Bonds</t>
  </si>
  <si>
    <t>Debt Service Coverage Ratio</t>
  </si>
  <si>
    <t>Contribution to reserves</t>
  </si>
  <si>
    <t>1/12 of expenses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</si>
</sst>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0.000"/>
    <numFmt numFmtId="170" formatCode="_(* #,##0.00_);_(* \(#,##0.00\);_(* &quot;-&quot;_);_(@_)"/>
    <numFmt numFmtId="171" formatCode="_(* #,##0.0_);_(* \(#,##0.0\);_(* &quot;-&quot;?_);_(@_)"/>
    <numFmt numFmtId="172" formatCode="[$-409]h:mm:ss\ AM/PM"/>
    <numFmt numFmtId="173" formatCode="[$-409]dddd\,\ mmmm\ dd\,\ yyyy"/>
    <numFmt numFmtId="174" formatCode="0.0"/>
    <numFmt numFmtId="175" formatCode="_(* #,##0_);_(* \(#,##0\);_(* &quot;-&quot;?_);_(@_)"/>
    <numFmt numFmtId="176" formatCode="_(* #,##0.000_);_(* \(#,##0.000\);_(* &quot;-&quot;???_);_(@_)"/>
    <numFmt numFmtId="177" formatCode="_(* #,##0.0_);_(* \(#,##0.0\);_(* &quot;-&quot;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5" applyNumberFormat="1" applyAlignment="1">
      <alignment/>
    </xf>
    <xf numFmtId="9" fontId="0" fillId="0" borderId="0" xfId="21" applyAlignment="1">
      <alignment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Font="1" applyAlignment="1">
      <alignment/>
    </xf>
    <xf numFmtId="9" fontId="2" fillId="0" borderId="0" xfId="21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9" fontId="4" fillId="0" borderId="0" xfId="21" applyFont="1" applyAlignment="1">
      <alignment/>
    </xf>
    <xf numFmtId="165" fontId="3" fillId="0" borderId="0" xfId="0" applyNumberFormat="1" applyFont="1" applyAlignment="1">
      <alignment/>
    </xf>
    <xf numFmtId="44" fontId="3" fillId="0" borderId="0" xfId="17" applyFont="1" applyAlignment="1">
      <alignment/>
    </xf>
    <xf numFmtId="44" fontId="3" fillId="0" borderId="0" xfId="0" applyNumberFormat="1" applyFont="1" applyAlignment="1">
      <alignment/>
    </xf>
    <xf numFmtId="167" fontId="3" fillId="0" borderId="0" xfId="17" applyNumberFormat="1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1" fontId="0" fillId="0" borderId="0" xfId="15" applyNumberFormat="1" applyFill="1" applyAlignment="1">
      <alignment/>
    </xf>
    <xf numFmtId="41" fontId="0" fillId="0" borderId="1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D1">
      <selection activeCell="I12" sqref="I12"/>
    </sheetView>
  </sheetViews>
  <sheetFormatPr defaultColWidth="9.140625" defaultRowHeight="12.75"/>
  <cols>
    <col min="1" max="1" width="20.421875" style="0" customWidth="1"/>
    <col min="2" max="2" width="6.7109375" style="0" customWidth="1"/>
    <col min="3" max="3" width="14.57421875" style="0" customWidth="1"/>
    <col min="4" max="4" width="13.57421875" style="3" customWidth="1"/>
    <col min="5" max="5" width="7.7109375" style="3" customWidth="1"/>
    <col min="6" max="6" width="15.57421875" style="0" customWidth="1"/>
    <col min="7" max="7" width="8.57421875" style="0" customWidth="1"/>
    <col min="8" max="8" width="12.140625" style="0" customWidth="1"/>
    <col min="9" max="9" width="12.28125" style="0" bestFit="1" customWidth="1"/>
    <col min="10" max="10" width="11.8515625" style="0" customWidth="1"/>
    <col min="11" max="11" width="12.140625" style="0" customWidth="1"/>
  </cols>
  <sheetData>
    <row r="1" spans="1:10" ht="12.75">
      <c r="A1" t="s">
        <v>0</v>
      </c>
      <c r="B1" t="s">
        <v>2</v>
      </c>
      <c r="C1" t="s">
        <v>1</v>
      </c>
      <c r="D1" s="7" t="s">
        <v>7</v>
      </c>
      <c r="E1" s="7"/>
      <c r="F1" t="s">
        <v>8</v>
      </c>
      <c r="G1" t="s">
        <v>9</v>
      </c>
      <c r="H1" t="s">
        <v>10</v>
      </c>
      <c r="J1" t="s">
        <v>9</v>
      </c>
    </row>
    <row r="2" spans="2:3" ht="12.75">
      <c r="B2" s="2">
        <v>1</v>
      </c>
      <c r="C2" s="1">
        <v>260000</v>
      </c>
    </row>
    <row r="3" spans="1:10" s="10" customFormat="1" ht="12.75">
      <c r="A3" s="10" t="s">
        <v>3</v>
      </c>
      <c r="B3" s="11">
        <v>0.1</v>
      </c>
      <c r="C3" s="12">
        <f>C2*B3</f>
        <v>26000</v>
      </c>
      <c r="D3" s="13">
        <v>13</v>
      </c>
      <c r="E3" s="13"/>
      <c r="F3" s="13">
        <v>8.8</v>
      </c>
      <c r="G3" s="13">
        <f>24.9*0.58</f>
        <v>14.441999999999998</v>
      </c>
      <c r="H3" s="14">
        <f>SUM(D3:G3)</f>
        <v>36.242</v>
      </c>
      <c r="I3" s="15">
        <f>C3*H3</f>
        <v>942291.9999999999</v>
      </c>
      <c r="J3" s="15">
        <f>G3*C3</f>
        <v>375491.99999999994</v>
      </c>
    </row>
    <row r="4" spans="1:9" ht="12.75">
      <c r="A4" t="s">
        <v>4</v>
      </c>
      <c r="B4" s="2">
        <v>0.02</v>
      </c>
      <c r="C4" s="4">
        <f>C2*B4</f>
        <v>5200</v>
      </c>
      <c r="D4" s="3">
        <v>13</v>
      </c>
      <c r="H4" s="5">
        <f>SUM(D4:G4)</f>
        <v>13</v>
      </c>
      <c r="I4" s="3">
        <f>H4*C4</f>
        <v>67600</v>
      </c>
    </row>
    <row r="5" spans="1:9" ht="12.75">
      <c r="A5" t="s">
        <v>5</v>
      </c>
      <c r="B5" s="2">
        <v>0.13</v>
      </c>
      <c r="C5" s="4">
        <f>B5*C2</f>
        <v>33800</v>
      </c>
      <c r="D5" s="3">
        <v>13</v>
      </c>
      <c r="E5" s="3">
        <v>10</v>
      </c>
      <c r="F5" s="3">
        <v>0</v>
      </c>
      <c r="G5" s="3">
        <v>0</v>
      </c>
      <c r="H5" s="5">
        <f>SUM(D5:G5)</f>
        <v>23</v>
      </c>
      <c r="I5" s="6">
        <f>C5*H5</f>
        <v>777400</v>
      </c>
    </row>
    <row r="7" spans="1:10" ht="12.75">
      <c r="A7" t="s">
        <v>6</v>
      </c>
      <c r="B7" s="2">
        <v>0.75</v>
      </c>
      <c r="C7" s="4">
        <f>C2*B7</f>
        <v>195000</v>
      </c>
      <c r="D7" s="3">
        <v>13</v>
      </c>
      <c r="F7" s="3">
        <v>8.8</v>
      </c>
      <c r="G7" s="3">
        <v>24.9</v>
      </c>
      <c r="H7" s="5">
        <f>SUM(D7:G7)</f>
        <v>46.7</v>
      </c>
      <c r="I7" s="6">
        <f>C7*H7</f>
        <v>9106500</v>
      </c>
      <c r="J7" s="6">
        <f>G7*C7</f>
        <v>4855500</v>
      </c>
    </row>
    <row r="8" spans="10:11" ht="12.75">
      <c r="J8" s="16" t="s">
        <v>9</v>
      </c>
      <c r="K8" s="16" t="s">
        <v>15</v>
      </c>
    </row>
    <row r="9" spans="7:11" ht="12.75">
      <c r="G9" s="5"/>
      <c r="I9" s="9">
        <f>SUM(I3:I7)</f>
        <v>10893792</v>
      </c>
      <c r="J9" s="17">
        <f>SUM(J3:J7)</f>
        <v>5230992</v>
      </c>
      <c r="K9" s="17">
        <f>I9-J9</f>
        <v>5662800</v>
      </c>
    </row>
    <row r="10" ht="12.75">
      <c r="F10" s="9"/>
    </row>
    <row r="11" spans="6:10" ht="12.75">
      <c r="F11" s="6"/>
      <c r="G11" s="3"/>
      <c r="H11" s="6">
        <f>C2*I11</f>
        <v>10893792</v>
      </c>
      <c r="I11" s="3">
        <f>I9/C2</f>
        <v>41.8992</v>
      </c>
      <c r="J11" t="s">
        <v>12</v>
      </c>
    </row>
    <row r="12" spans="8:10" ht="19.5" customHeight="1">
      <c r="H12" s="6">
        <f>C2*I12</f>
        <v>13403000</v>
      </c>
      <c r="I12" s="3">
        <v>51.55</v>
      </c>
      <c r="J12" t="s">
        <v>13</v>
      </c>
    </row>
    <row r="13" spans="1:10" ht="12.75">
      <c r="A13" t="s">
        <v>11</v>
      </c>
      <c r="H13" s="6">
        <f>H12-H11</f>
        <v>2509208</v>
      </c>
      <c r="I13" s="5">
        <f>I12-I11</f>
        <v>9.650799999999997</v>
      </c>
      <c r="J13" t="s">
        <v>14</v>
      </c>
    </row>
    <row r="14" spans="1:7" ht="12.75">
      <c r="A14" t="s">
        <v>0</v>
      </c>
      <c r="B14" t="s">
        <v>2</v>
      </c>
      <c r="C14" t="s">
        <v>1</v>
      </c>
      <c r="D14" s="7" t="s">
        <v>7</v>
      </c>
      <c r="E14" s="7"/>
      <c r="F14" t="s">
        <v>8</v>
      </c>
      <c r="G14" t="s">
        <v>9</v>
      </c>
    </row>
    <row r="15" spans="2:3" ht="12.75">
      <c r="B15" s="2">
        <v>1</v>
      </c>
      <c r="C15" s="1">
        <v>260000</v>
      </c>
    </row>
    <row r="16" spans="1:9" ht="12.75">
      <c r="A16" t="s">
        <v>3</v>
      </c>
      <c r="B16" s="8">
        <v>0.1</v>
      </c>
      <c r="C16" s="4">
        <f>C15*B16</f>
        <v>26000</v>
      </c>
      <c r="D16" s="3">
        <v>13</v>
      </c>
      <c r="F16" s="3">
        <v>8.8</v>
      </c>
      <c r="G16" s="3">
        <f>24.9*0.58</f>
        <v>14.441999999999998</v>
      </c>
      <c r="H16" s="5">
        <f>SUM(D16:G16)</f>
        <v>36.242</v>
      </c>
      <c r="I16" s="6">
        <f>C16*H16</f>
        <v>942291.9999999999</v>
      </c>
    </row>
    <row r="17" spans="1:9" ht="12.75">
      <c r="A17" t="s">
        <v>4</v>
      </c>
      <c r="B17" s="2">
        <v>0.03</v>
      </c>
      <c r="C17" s="4">
        <f>C15*B17</f>
        <v>7800</v>
      </c>
      <c r="D17" s="3">
        <v>13</v>
      </c>
      <c r="H17" s="5">
        <f>SUM(D17:G17)</f>
        <v>13</v>
      </c>
      <c r="I17" s="3">
        <f>H17*C17</f>
        <v>101400</v>
      </c>
    </row>
    <row r="18" spans="1:9" ht="12.75">
      <c r="A18" t="s">
        <v>5</v>
      </c>
      <c r="B18" s="2">
        <v>0.12</v>
      </c>
      <c r="C18" s="4">
        <f>B18*C15</f>
        <v>31200</v>
      </c>
      <c r="D18" s="3">
        <v>13</v>
      </c>
      <c r="E18" s="3">
        <v>10</v>
      </c>
      <c r="F18" s="3">
        <v>0</v>
      </c>
      <c r="G18" s="3">
        <v>0</v>
      </c>
      <c r="H18" s="5">
        <f>SUM(D18:G18)</f>
        <v>23</v>
      </c>
      <c r="I18" s="6">
        <f>C18*H18</f>
        <v>717600</v>
      </c>
    </row>
    <row r="20" spans="1:9" ht="12.75">
      <c r="A20" t="s">
        <v>6</v>
      </c>
      <c r="B20" s="2">
        <v>0.75</v>
      </c>
      <c r="C20" s="4">
        <f>C15*B20</f>
        <v>195000</v>
      </c>
      <c r="D20" s="3">
        <v>13</v>
      </c>
      <c r="F20" s="3">
        <v>8.8</v>
      </c>
      <c r="G20" s="3">
        <v>24.9</v>
      </c>
      <c r="H20" s="5">
        <f>SUM(D20:G20)</f>
        <v>46.7</v>
      </c>
      <c r="I20" s="6">
        <f>C20*H20</f>
        <v>9106500</v>
      </c>
    </row>
    <row r="22" ht="12.75">
      <c r="I22" s="9">
        <f>SUM(I16:I20)</f>
        <v>10867792</v>
      </c>
    </row>
    <row r="24" ht="12.75">
      <c r="I24" s="3">
        <f>I22/C15</f>
        <v>41.7992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45.140625" style="0" customWidth="1"/>
    <col min="2" max="2" width="17.57421875" style="0" customWidth="1"/>
    <col min="3" max="3" width="15.7109375" style="0" customWidth="1"/>
    <col min="4" max="4" width="11.421875" style="0" customWidth="1"/>
    <col min="5" max="5" width="1.1484375" style="0" customWidth="1"/>
    <col min="6" max="6" width="2.140625" style="0" customWidth="1"/>
    <col min="7" max="7" width="14.00390625" style="0" bestFit="1" customWidth="1"/>
    <col min="8" max="8" width="1.1484375" style="0" customWidth="1"/>
    <col min="9" max="9" width="2.140625" style="0" customWidth="1"/>
  </cols>
  <sheetData>
    <row r="1" spans="1:9" ht="12.75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/>
      <c r="B3" s="26"/>
      <c r="C3" s="26"/>
      <c r="D3" s="26"/>
      <c r="E3" s="26"/>
      <c r="F3" s="26"/>
      <c r="G3" s="26"/>
      <c r="H3" s="26"/>
      <c r="I3" s="26"/>
    </row>
    <row r="5" spans="2:7" ht="12.75">
      <c r="B5" s="18">
        <v>2008</v>
      </c>
      <c r="C5" s="18">
        <v>2007</v>
      </c>
      <c r="D5" s="26">
        <v>2006</v>
      </c>
      <c r="E5" s="26"/>
      <c r="F5" s="26">
        <v>2005</v>
      </c>
      <c r="G5" s="26"/>
    </row>
    <row r="6" spans="1:3" ht="12.75">
      <c r="A6" t="s">
        <v>18</v>
      </c>
      <c r="C6" s="1"/>
    </row>
    <row r="7" spans="1:9" ht="12.75">
      <c r="A7" t="s">
        <v>19</v>
      </c>
      <c r="B7" s="6">
        <f>(260000*58)+(5*(1200*12))</f>
        <v>15152000</v>
      </c>
      <c r="C7" s="27">
        <f>(D7/2)+(B7/2)</f>
        <v>15090071</v>
      </c>
      <c r="D7" s="27">
        <v>15028142</v>
      </c>
      <c r="E7" s="19"/>
      <c r="F7" s="19" t="s">
        <v>20</v>
      </c>
      <c r="G7" s="19">
        <v>13087094</v>
      </c>
      <c r="H7" s="19"/>
      <c r="I7" s="19" t="s">
        <v>20</v>
      </c>
    </row>
    <row r="8" spans="1:9" ht="12.75">
      <c r="A8" t="s">
        <v>21</v>
      </c>
      <c r="B8" s="6">
        <v>100000</v>
      </c>
      <c r="C8" s="1">
        <v>110000</v>
      </c>
      <c r="D8" s="19">
        <v>92092</v>
      </c>
      <c r="E8" s="19"/>
      <c r="F8" s="19"/>
      <c r="G8" s="19">
        <v>81268</v>
      </c>
      <c r="H8" s="19"/>
      <c r="I8" s="19"/>
    </row>
    <row r="9" spans="1:9" ht="12.75">
      <c r="A9" t="s">
        <v>22</v>
      </c>
      <c r="B9">
        <v>0</v>
      </c>
      <c r="C9" s="1">
        <v>135000</v>
      </c>
      <c r="D9" s="19">
        <v>135905</v>
      </c>
      <c r="E9" s="19"/>
      <c r="F9" s="19"/>
      <c r="G9" s="19">
        <v>136027</v>
      </c>
      <c r="H9" s="19"/>
      <c r="I9" s="19"/>
    </row>
    <row r="10" spans="1:9" ht="12.75">
      <c r="A10" t="s">
        <v>23</v>
      </c>
      <c r="B10">
        <v>0</v>
      </c>
      <c r="C10">
        <v>0</v>
      </c>
      <c r="D10" s="19">
        <v>764</v>
      </c>
      <c r="E10" s="19"/>
      <c r="F10" s="19"/>
      <c r="G10" s="19">
        <v>28954</v>
      </c>
      <c r="H10" s="19"/>
      <c r="I10" s="19"/>
    </row>
    <row r="11" spans="1:9" ht="12.75">
      <c r="A11" t="s">
        <v>24</v>
      </c>
      <c r="B11">
        <v>0</v>
      </c>
      <c r="C11" s="1">
        <f>150000+250000+250000</f>
        <v>650000</v>
      </c>
      <c r="D11" s="21"/>
      <c r="E11" s="19"/>
      <c r="F11" s="19"/>
      <c r="G11" s="21">
        <v>76791</v>
      </c>
      <c r="H11" s="19"/>
      <c r="I11" s="19"/>
    </row>
    <row r="12" spans="1:9" ht="12.75">
      <c r="A12" t="s">
        <v>25</v>
      </c>
      <c r="B12" s="19">
        <f>SUM(B7:B11)</f>
        <v>15252000</v>
      </c>
      <c r="C12" s="19">
        <f>SUM(C7:C11)</f>
        <v>15985071</v>
      </c>
      <c r="D12" s="19">
        <f>SUM(D7:D11)</f>
        <v>15256903</v>
      </c>
      <c r="E12" s="19"/>
      <c r="F12" s="19"/>
      <c r="G12" s="19">
        <f>SUM(G7:G11)</f>
        <v>13410134</v>
      </c>
      <c r="H12" s="19"/>
      <c r="I12" s="19"/>
    </row>
    <row r="13" spans="3:9" ht="12.75">
      <c r="C13" s="1"/>
      <c r="D13" s="19"/>
      <c r="E13" s="19"/>
      <c r="F13" s="19"/>
      <c r="G13" s="19"/>
      <c r="H13" s="19"/>
      <c r="I13" s="19"/>
    </row>
    <row r="14" spans="1:9" ht="12.75">
      <c r="A14" t="s">
        <v>26</v>
      </c>
      <c r="B14">
        <v>0</v>
      </c>
      <c r="C14">
        <v>0</v>
      </c>
      <c r="D14" s="27">
        <v>0</v>
      </c>
      <c r="E14" s="19"/>
      <c r="F14" s="19"/>
      <c r="G14" s="19">
        <v>2664487</v>
      </c>
      <c r="H14" s="19"/>
      <c r="I14" s="19"/>
    </row>
    <row r="15" spans="1:9" ht="12.75">
      <c r="A15" t="s">
        <v>27</v>
      </c>
      <c r="B15">
        <v>0</v>
      </c>
      <c r="C15">
        <v>0</v>
      </c>
      <c r="D15" s="28">
        <v>4435341</v>
      </c>
      <c r="E15" s="19"/>
      <c r="F15" s="19"/>
      <c r="G15" s="21">
        <v>26476</v>
      </c>
      <c r="H15" s="19"/>
      <c r="I15" s="19"/>
    </row>
    <row r="16" spans="3:9" ht="12.75">
      <c r="C16" s="1"/>
      <c r="D16" s="19"/>
      <c r="E16" s="19"/>
      <c r="F16" s="19"/>
      <c r="G16" s="19"/>
      <c r="H16" s="19"/>
      <c r="I16" s="19"/>
    </row>
    <row r="17" spans="1:9" ht="12.75">
      <c r="A17" t="s">
        <v>28</v>
      </c>
      <c r="B17" s="21">
        <f>SUM(B12:B15)</f>
        <v>15252000</v>
      </c>
      <c r="C17" s="21">
        <f>SUM(C12:C15)</f>
        <v>15985071</v>
      </c>
      <c r="D17" s="21">
        <f>SUM(D12:D15)</f>
        <v>19692244</v>
      </c>
      <c r="E17" s="19"/>
      <c r="F17" s="19"/>
      <c r="G17" s="21">
        <f>SUM(G12:G15)</f>
        <v>16101097</v>
      </c>
      <c r="H17" s="19"/>
      <c r="I17" s="19"/>
    </row>
    <row r="18" spans="3:9" ht="12.75">
      <c r="C18" s="1"/>
      <c r="D18" s="19"/>
      <c r="E18" s="19"/>
      <c r="F18" s="19"/>
      <c r="G18" s="19"/>
      <c r="H18" s="19"/>
      <c r="I18" s="19"/>
    </row>
    <row r="19" spans="1:9" ht="12.75">
      <c r="A19" t="s">
        <v>29</v>
      </c>
      <c r="C19" s="1"/>
      <c r="D19" s="19"/>
      <c r="E19" s="19"/>
      <c r="F19" s="19"/>
      <c r="G19" s="19"/>
      <c r="H19" s="19"/>
      <c r="I19" s="19"/>
    </row>
    <row r="20" spans="1:9" ht="12.75">
      <c r="A20" t="s">
        <v>30</v>
      </c>
      <c r="B20" s="17">
        <f>(Sheet1!$K$9)+350000</f>
        <v>6012800</v>
      </c>
      <c r="C20" s="1">
        <f>(255000*9.56)+271000</f>
        <v>2708800</v>
      </c>
      <c r="D20" s="19">
        <v>2831266</v>
      </c>
      <c r="E20" s="19"/>
      <c r="F20" s="19"/>
      <c r="G20" s="19">
        <v>2397371</v>
      </c>
      <c r="H20" s="19"/>
      <c r="I20" s="19"/>
    </row>
    <row r="21" spans="1:9" ht="12.75">
      <c r="A21" t="s">
        <v>31</v>
      </c>
      <c r="B21" s="6">
        <f>Sheet1!$J$9</f>
        <v>5230992</v>
      </c>
      <c r="C21" s="1">
        <f>255000*41.99</f>
        <v>10707450</v>
      </c>
      <c r="D21" s="19">
        <v>10952156</v>
      </c>
      <c r="E21" s="19"/>
      <c r="F21" s="19"/>
      <c r="G21" s="19">
        <v>11246831</v>
      </c>
      <c r="H21" s="19"/>
      <c r="I21" s="19"/>
    </row>
    <row r="22" spans="1:9" ht="12.75">
      <c r="A22" t="s">
        <v>32</v>
      </c>
      <c r="B22" s="25">
        <f>C22*1.025</f>
        <v>794374.9999999999</v>
      </c>
      <c r="C22" s="25">
        <v>775000</v>
      </c>
      <c r="D22" s="19">
        <v>774860</v>
      </c>
      <c r="E22" s="19"/>
      <c r="F22" s="19"/>
      <c r="G22" s="19">
        <v>315751</v>
      </c>
      <c r="H22" s="19"/>
      <c r="I22" s="19"/>
    </row>
    <row r="23" spans="1:9" ht="12.75">
      <c r="A23" t="s">
        <v>33</v>
      </c>
      <c r="B23" s="4">
        <f>1.02*C23</f>
        <v>622200</v>
      </c>
      <c r="C23" s="4">
        <v>610000</v>
      </c>
      <c r="D23" s="21">
        <v>606175</v>
      </c>
      <c r="E23" s="19"/>
      <c r="F23" s="19"/>
      <c r="G23" s="19">
        <v>441497</v>
      </c>
      <c r="H23" s="19"/>
      <c r="I23" s="19"/>
    </row>
    <row r="24" spans="1:9" ht="12.75">
      <c r="A24" t="s">
        <v>34</v>
      </c>
      <c r="B24" s="22">
        <f>SUM(B20:B23)</f>
        <v>12660367</v>
      </c>
      <c r="C24" s="22">
        <f>SUM(C20:C23)</f>
        <v>14801250</v>
      </c>
      <c r="D24" s="22">
        <f>SUM(D20:D23)</f>
        <v>15164457</v>
      </c>
      <c r="E24" s="19"/>
      <c r="F24" s="19"/>
      <c r="G24" s="22">
        <f>SUM(G20:G23)</f>
        <v>14401450</v>
      </c>
      <c r="H24" s="19"/>
      <c r="I24" s="19"/>
    </row>
    <row r="25" spans="3:9" ht="12.75">
      <c r="C25" s="1"/>
      <c r="D25" s="19"/>
      <c r="E25" s="19"/>
      <c r="F25" s="19"/>
      <c r="G25" s="19"/>
      <c r="H25" s="19"/>
      <c r="I25" s="19"/>
    </row>
    <row r="26" spans="1:9" ht="12.75">
      <c r="A26" t="s">
        <v>35</v>
      </c>
      <c r="B26" s="19">
        <f>+B17-B24</f>
        <v>2591633</v>
      </c>
      <c r="C26" s="19">
        <f>+C17-C24</f>
        <v>1183821</v>
      </c>
      <c r="D26" s="19">
        <f>+D17-D24</f>
        <v>4527787</v>
      </c>
      <c r="E26" s="19"/>
      <c r="F26" s="23" t="s">
        <v>20</v>
      </c>
      <c r="G26" s="19">
        <f>SUM(G17-G24)</f>
        <v>1699647</v>
      </c>
      <c r="H26" s="19"/>
      <c r="I26" s="23" t="s">
        <v>20</v>
      </c>
    </row>
    <row r="27" spans="3:9" ht="12.75">
      <c r="C27" s="1"/>
      <c r="D27" s="19"/>
      <c r="E27" s="19"/>
      <c r="F27" s="19"/>
      <c r="G27" s="19"/>
      <c r="H27" s="19"/>
      <c r="I27" s="19"/>
    </row>
    <row r="28" spans="1:9" ht="12.75">
      <c r="A28" t="s">
        <v>36</v>
      </c>
      <c r="B28" s="19">
        <v>1199050</v>
      </c>
      <c r="C28" s="1">
        <v>1201950</v>
      </c>
      <c r="D28" s="19">
        <v>1006170</v>
      </c>
      <c r="E28" s="19"/>
      <c r="F28" s="19"/>
      <c r="G28" s="19">
        <v>1232211</v>
      </c>
      <c r="H28" s="19"/>
      <c r="I28" s="19"/>
    </row>
    <row r="29" spans="1:9" ht="12.75">
      <c r="A29" t="s">
        <v>37</v>
      </c>
      <c r="B29" s="24">
        <f>+B26/B28</f>
        <v>2.16140527917935</v>
      </c>
      <c r="C29" s="24">
        <f>+C26/C28</f>
        <v>0.9849170098589791</v>
      </c>
      <c r="D29" s="24">
        <f>+D26/D28</f>
        <v>4.50002186509238</v>
      </c>
      <c r="E29" s="19"/>
      <c r="F29" s="19"/>
      <c r="G29" s="24">
        <f>+G26/G28</f>
        <v>1.3793473682672854</v>
      </c>
      <c r="H29" s="19"/>
      <c r="I29" s="19"/>
    </row>
    <row r="30" spans="3:9" ht="12.75">
      <c r="C30" s="1"/>
      <c r="D30" s="19"/>
      <c r="E30" s="19"/>
      <c r="F30" s="19"/>
      <c r="G30" s="19"/>
      <c r="H30" s="19"/>
      <c r="I30" s="19"/>
    </row>
    <row r="31" spans="1:9" ht="12.75">
      <c r="A31" t="s">
        <v>38</v>
      </c>
      <c r="B31" s="20">
        <f>B26-B28</f>
        <v>1392583</v>
      </c>
      <c r="C31" s="20">
        <f>C26-C28</f>
        <v>-18129</v>
      </c>
      <c r="D31" s="19"/>
      <c r="E31" s="19"/>
      <c r="F31" s="19"/>
      <c r="G31" s="19"/>
      <c r="H31" s="19"/>
      <c r="I31" s="19"/>
    </row>
    <row r="32" spans="4:9" ht="12.75">
      <c r="D32" s="19"/>
      <c r="E32" s="19"/>
      <c r="F32" s="19"/>
      <c r="G32" s="19"/>
      <c r="H32" s="19"/>
      <c r="I32" s="19"/>
    </row>
    <row r="33" spans="1:9" ht="12.75">
      <c r="A33" t="s">
        <v>39</v>
      </c>
      <c r="B33" s="20">
        <f>(B24+B28)/12</f>
        <v>1154951.4166666667</v>
      </c>
      <c r="C33" s="20"/>
      <c r="D33" s="19"/>
      <c r="E33" s="19"/>
      <c r="F33" s="19"/>
      <c r="G33" s="19"/>
      <c r="H33" s="19"/>
      <c r="I33" s="19"/>
    </row>
    <row r="34" spans="4:9" ht="12.75">
      <c r="D34" s="19"/>
      <c r="E34" s="19"/>
      <c r="F34" s="19"/>
      <c r="G34" s="19"/>
      <c r="H34" s="19"/>
      <c r="I34" s="19"/>
    </row>
    <row r="35" spans="4:9" ht="12.75">
      <c r="D35" s="19"/>
      <c r="E35" s="19"/>
      <c r="F35" s="19"/>
      <c r="G35" s="19"/>
      <c r="H35" s="19"/>
      <c r="I35" s="19"/>
    </row>
    <row r="36" spans="4:9" ht="12.75">
      <c r="D36" s="19"/>
      <c r="E36" s="19"/>
      <c r="F36" s="19"/>
      <c r="G36" s="19"/>
      <c r="H36" s="19"/>
      <c r="I36" s="19"/>
    </row>
    <row r="37" spans="4:9" ht="12.75">
      <c r="D37" s="19"/>
      <c r="E37" s="19"/>
      <c r="F37" s="19"/>
      <c r="G37" s="19"/>
      <c r="H37" s="19"/>
      <c r="I37" s="19"/>
    </row>
    <row r="38" spans="4:9" ht="12.75">
      <c r="D38" s="19"/>
      <c r="E38" s="19"/>
      <c r="F38" s="19"/>
      <c r="G38" s="19"/>
      <c r="H38" s="19"/>
      <c r="I38" s="19"/>
    </row>
    <row r="39" spans="4:9" ht="12.75">
      <c r="D39" s="19"/>
      <c r="E39" s="19"/>
      <c r="F39" s="19"/>
      <c r="G39" s="19"/>
      <c r="H39" s="19"/>
      <c r="I39" s="19"/>
    </row>
    <row r="40" spans="4:9" ht="12.75">
      <c r="D40" s="19"/>
      <c r="E40" s="19"/>
      <c r="F40" s="19"/>
      <c r="G40" s="19"/>
      <c r="H40" s="19"/>
      <c r="I40" s="19"/>
    </row>
  </sheetData>
  <mergeCells count="5">
    <mergeCell ref="A1:I1"/>
    <mergeCell ref="A2:I2"/>
    <mergeCell ref="A3:I3"/>
    <mergeCell ref="D5:E5"/>
    <mergeCell ref="F5:G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cols>
    <col min="2" max="2" width="9.140625" style="6" customWidth="1"/>
  </cols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tcave</dc:creator>
  <cp:keywords/>
  <dc:description/>
  <cp:lastModifiedBy>tcave</cp:lastModifiedBy>
  <cp:lastPrinted>2007-02-26T19:36:16Z</cp:lastPrinted>
  <dcterms:created xsi:type="dcterms:W3CDTF">2007-02-21T19:05:41Z</dcterms:created>
  <dcterms:modified xsi:type="dcterms:W3CDTF">2007-03-22T19:20:16Z</dcterms:modified>
  <cp:category/>
  <cp:version/>
  <cp:contentType/>
  <cp:contentStatus/>
</cp:coreProperties>
</file>